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kter\3. Igangværende\LA_Samarbejdende bedrifter giver merværdi_1263\Fase 3\nye redskaber\"/>
    </mc:Choice>
  </mc:AlternateContent>
  <bookViews>
    <workbookView xWindow="0" yWindow="0" windowWidth="23040" windowHeight="8508" activeTab="1"/>
  </bookViews>
  <sheets>
    <sheet name="Forside" sheetId="11" r:id="rId1"/>
    <sheet name="Maskiner" sheetId="10" r:id="rId2"/>
  </sheets>
  <calcPr calcId="171027"/>
</workbook>
</file>

<file path=xl/calcChain.xml><?xml version="1.0" encoding="utf-8"?>
<calcChain xmlns="http://schemas.openxmlformats.org/spreadsheetml/2006/main">
  <c r="Q25" i="10" l="1"/>
  <c r="Q11" i="10"/>
  <c r="N25" i="10"/>
  <c r="N11" i="10"/>
  <c r="K37" i="10"/>
  <c r="K41" i="10" l="1"/>
  <c r="K40" i="10"/>
  <c r="K39" i="10"/>
  <c r="K38" i="10"/>
  <c r="K36" i="10"/>
  <c r="K35" i="10"/>
  <c r="K34" i="10"/>
  <c r="K33" i="10"/>
  <c r="K32" i="10"/>
  <c r="K27" i="10"/>
  <c r="K31" i="10"/>
  <c r="K30" i="10"/>
  <c r="K29" i="10"/>
  <c r="K28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O11" i="10"/>
  <c r="P41" i="10"/>
  <c r="P39" i="10"/>
  <c r="P38" i="10"/>
  <c r="P37" i="10"/>
  <c r="P11" i="10"/>
  <c r="O27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0" i="10"/>
  <c r="O9" i="10"/>
  <c r="O8" i="10"/>
  <c r="O7" i="10"/>
  <c r="O6" i="10"/>
  <c r="O5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7" i="10"/>
  <c r="S6" i="10"/>
  <c r="S5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7" i="10"/>
  <c r="T6" i="10"/>
  <c r="T5" i="10"/>
  <c r="T10" i="10"/>
  <c r="T9" i="10"/>
  <c r="T8" i="10"/>
  <c r="D29" i="11"/>
  <c r="L4" i="10" l="1"/>
  <c r="T42" i="10"/>
  <c r="L37" i="10" l="1"/>
  <c r="N37" i="10" s="1"/>
  <c r="L39" i="10"/>
  <c r="N39" i="10" s="1"/>
  <c r="L34" i="10"/>
  <c r="N34" i="10" s="1"/>
  <c r="L30" i="10"/>
  <c r="N30" i="10" s="1"/>
  <c r="L26" i="10"/>
  <c r="N26" i="10" s="1"/>
  <c r="L21" i="10"/>
  <c r="N21" i="10" s="1"/>
  <c r="L17" i="10"/>
  <c r="N17" i="10" s="1"/>
  <c r="L13" i="10"/>
  <c r="N13" i="10" s="1"/>
  <c r="L8" i="10"/>
  <c r="N8" i="10" s="1"/>
  <c r="L36" i="10"/>
  <c r="N36" i="10" s="1"/>
  <c r="L32" i="10"/>
  <c r="N32" i="10" s="1"/>
  <c r="L28" i="10"/>
  <c r="N28" i="10" s="1"/>
  <c r="L19" i="10"/>
  <c r="N19" i="10" s="1"/>
  <c r="L15" i="10"/>
  <c r="N15" i="10" s="1"/>
  <c r="L6" i="10"/>
  <c r="N6" i="10" s="1"/>
  <c r="L35" i="10"/>
  <c r="N35" i="10" s="1"/>
  <c r="L27" i="10"/>
  <c r="N27" i="10" s="1"/>
  <c r="L18" i="10"/>
  <c r="N18" i="10" s="1"/>
  <c r="L14" i="10"/>
  <c r="N14" i="10" s="1"/>
  <c r="L5" i="10"/>
  <c r="N5" i="10" s="1"/>
  <c r="L40" i="10"/>
  <c r="N40" i="10" s="1"/>
  <c r="L38" i="10"/>
  <c r="N38" i="10" s="1"/>
  <c r="L33" i="10"/>
  <c r="N33" i="10" s="1"/>
  <c r="L29" i="10"/>
  <c r="N29" i="10" s="1"/>
  <c r="L24" i="10"/>
  <c r="N24" i="10" s="1"/>
  <c r="L20" i="10"/>
  <c r="N20" i="10" s="1"/>
  <c r="L16" i="10"/>
  <c r="N16" i="10" s="1"/>
  <c r="L12" i="10"/>
  <c r="N12" i="10" s="1"/>
  <c r="L7" i="10"/>
  <c r="N7" i="10" s="1"/>
  <c r="L23" i="10"/>
  <c r="N23" i="10" s="1"/>
  <c r="L10" i="10"/>
  <c r="N10" i="10" s="1"/>
  <c r="S10" i="10" s="1"/>
  <c r="L41" i="10"/>
  <c r="N41" i="10" s="1"/>
  <c r="L31" i="10"/>
  <c r="N31" i="10" s="1"/>
  <c r="L22" i="10"/>
  <c r="N22" i="10" s="1"/>
  <c r="L9" i="10"/>
  <c r="N9" i="10" s="1"/>
  <c r="S9" i="10" s="1"/>
  <c r="D37" i="11"/>
  <c r="D42" i="11"/>
  <c r="E29" i="11"/>
  <c r="M42" i="10" l="1"/>
  <c r="H42" i="10"/>
  <c r="D32" i="11" s="1"/>
  <c r="D33" i="11" s="1"/>
  <c r="G42" i="10"/>
  <c r="S41" i="10"/>
  <c r="S39" i="10"/>
  <c r="P35" i="10"/>
  <c r="P33" i="10"/>
  <c r="P31" i="10"/>
  <c r="P29" i="10"/>
  <c r="P27" i="10"/>
  <c r="P25" i="10"/>
  <c r="P23" i="10"/>
  <c r="P21" i="10"/>
  <c r="P19" i="10"/>
  <c r="P17" i="10"/>
  <c r="P15" i="10"/>
  <c r="P13" i="10"/>
  <c r="L42" i="10" l="1"/>
  <c r="P16" i="10"/>
  <c r="P20" i="10"/>
  <c r="P22" i="10"/>
  <c r="P24" i="10"/>
  <c r="P26" i="10"/>
  <c r="P30" i="10"/>
  <c r="P32" i="10"/>
  <c r="P34" i="10"/>
  <c r="P36" i="10"/>
  <c r="D25" i="11"/>
  <c r="K42" i="10"/>
  <c r="P6" i="10"/>
  <c r="P7" i="10"/>
  <c r="P10" i="10"/>
  <c r="P12" i="10"/>
  <c r="P14" i="10"/>
  <c r="P18" i="10"/>
  <c r="P28" i="10"/>
  <c r="S38" i="10"/>
  <c r="P5" i="10"/>
  <c r="P9" i="10" l="1"/>
  <c r="P40" i="10"/>
  <c r="S40" i="10"/>
  <c r="P8" i="10"/>
  <c r="S8" i="10"/>
  <c r="N42" i="10"/>
  <c r="Q40" i="10" s="1"/>
  <c r="Q31" i="10" l="1"/>
  <c r="Q19" i="10"/>
  <c r="Q15" i="10"/>
  <c r="Q9" i="10"/>
  <c r="Q7" i="10"/>
  <c r="Q38" i="10"/>
  <c r="Q36" i="10"/>
  <c r="Q34" i="10"/>
  <c r="Q32" i="10"/>
  <c r="Q30" i="10"/>
  <c r="Q28" i="10"/>
  <c r="Q26" i="10"/>
  <c r="Q24" i="10"/>
  <c r="Q22" i="10"/>
  <c r="Q20" i="10"/>
  <c r="Q18" i="10"/>
  <c r="Q16" i="10"/>
  <c r="Q14" i="10"/>
  <c r="Q12" i="10"/>
  <c r="Q10" i="10"/>
  <c r="Q8" i="10"/>
  <c r="Q6" i="10"/>
  <c r="Q41" i="10"/>
  <c r="Q39" i="10"/>
  <c r="Q37" i="10"/>
  <c r="Q35" i="10"/>
  <c r="Q33" i="10"/>
  <c r="Q29" i="10"/>
  <c r="Q27" i="10"/>
  <c r="Q23" i="10"/>
  <c r="Q21" i="10"/>
  <c r="Q17" i="10"/>
  <c r="Q13" i="10"/>
  <c r="Q5" i="10"/>
  <c r="S42" i="10"/>
  <c r="D36" i="11" s="1"/>
  <c r="D28" i="11" l="1"/>
  <c r="D40" i="11"/>
  <c r="D39" i="11"/>
  <c r="E28" i="11" l="1"/>
  <c r="E30" i="11" s="1"/>
  <c r="D30" i="11"/>
</calcChain>
</file>

<file path=xl/sharedStrings.xml><?xml version="1.0" encoding="utf-8"?>
<sst xmlns="http://schemas.openxmlformats.org/spreadsheetml/2006/main" count="194" uniqueCount="144">
  <si>
    <t>HA</t>
  </si>
  <si>
    <t>%</t>
  </si>
  <si>
    <t>Variabel</t>
  </si>
  <si>
    <t>I alt</t>
  </si>
  <si>
    <t>OMK</t>
  </si>
  <si>
    <t>traktor</t>
  </si>
  <si>
    <t>John Deere</t>
  </si>
  <si>
    <t>Deutz</t>
  </si>
  <si>
    <t>3.70 DX</t>
  </si>
  <si>
    <t>6806 2wd</t>
  </si>
  <si>
    <t>minilæsser</t>
  </si>
  <si>
    <t>Bobcat</t>
  </si>
  <si>
    <t>plov</t>
  </si>
  <si>
    <t>kvernland</t>
  </si>
  <si>
    <t>jordpakker</t>
  </si>
  <si>
    <t>Dal-bo</t>
  </si>
  <si>
    <t>combiharve</t>
  </si>
  <si>
    <t>Doublet record</t>
  </si>
  <si>
    <t>frontpakker</t>
  </si>
  <si>
    <t>He-va</t>
  </si>
  <si>
    <t>såmaskine</t>
  </si>
  <si>
    <t>Nordsten</t>
  </si>
  <si>
    <t>3040 m frøkase</t>
  </si>
  <si>
    <t>6,0m CLF</t>
  </si>
  <si>
    <t>croskilltromle</t>
  </si>
  <si>
    <t>6,3m</t>
  </si>
  <si>
    <t>cementtromle</t>
  </si>
  <si>
    <t>3 leds</t>
  </si>
  <si>
    <t>brakpudser</t>
  </si>
  <si>
    <t>Kuhn</t>
  </si>
  <si>
    <t>VKM 305</t>
  </si>
  <si>
    <t>strigle</t>
  </si>
  <si>
    <t>CMN</t>
  </si>
  <si>
    <t>8m</t>
  </si>
  <si>
    <t>strigle/såmask</t>
  </si>
  <si>
    <t>CMN/Einböck</t>
  </si>
  <si>
    <t>6m</t>
  </si>
  <si>
    <t>skivehøster</t>
  </si>
  <si>
    <t>Rotorrive</t>
  </si>
  <si>
    <t>tipvogn</t>
  </si>
  <si>
    <t>HT-120</t>
  </si>
  <si>
    <t>12t</t>
  </si>
  <si>
    <t>Scan tip</t>
  </si>
  <si>
    <t>14t</t>
  </si>
  <si>
    <t>sneglevogn</t>
  </si>
  <si>
    <t>3,5t</t>
  </si>
  <si>
    <t>korncrimper</t>
  </si>
  <si>
    <t>Murska</t>
  </si>
  <si>
    <t>2x2000</t>
  </si>
  <si>
    <t>gylleomrører</t>
  </si>
  <si>
    <t>Kimadan</t>
  </si>
  <si>
    <t>5,75m</t>
  </si>
  <si>
    <t>gyllepumpe</t>
  </si>
  <si>
    <t>6"</t>
  </si>
  <si>
    <t>vandingsmask</t>
  </si>
  <si>
    <t>donslund</t>
  </si>
  <si>
    <t xml:space="preserve">425m </t>
  </si>
  <si>
    <t>Fasterholt</t>
  </si>
  <si>
    <t>350m</t>
  </si>
  <si>
    <t>ukrudtsharve</t>
  </si>
  <si>
    <t>kvik-up</t>
  </si>
  <si>
    <t>4m</t>
  </si>
  <si>
    <t>græsslåmask.</t>
  </si>
  <si>
    <t>Spearhead</t>
  </si>
  <si>
    <t>spec</t>
  </si>
  <si>
    <t>strømaskine</t>
  </si>
  <si>
    <t>Primor3560</t>
  </si>
  <si>
    <t>fuldfodervogn</t>
  </si>
  <si>
    <t>JF</t>
  </si>
  <si>
    <t>PA15</t>
  </si>
  <si>
    <t>atv</t>
  </si>
  <si>
    <t>Honda</t>
  </si>
  <si>
    <t>TRX450</t>
  </si>
  <si>
    <t xml:space="preserve">omkostninger til markmaskiner </t>
  </si>
  <si>
    <t>maskinstation</t>
  </si>
  <si>
    <t>kr/ko</t>
  </si>
  <si>
    <t>kr/FE</t>
  </si>
  <si>
    <t>Traktortimer</t>
  </si>
  <si>
    <t>1,5m 90cm</t>
  </si>
  <si>
    <t>TTV 610</t>
  </si>
  <si>
    <t>ok</t>
  </si>
  <si>
    <t xml:space="preserve">ok-defekt elsyst </t>
  </si>
  <si>
    <t>GMD 902</t>
  </si>
  <si>
    <t>PB100 6f</t>
  </si>
  <si>
    <t>260/90cm</t>
  </si>
  <si>
    <t xml:space="preserve">MF </t>
  </si>
  <si>
    <t>Westfield/Herb</t>
  </si>
  <si>
    <t>ok-dug rep</t>
  </si>
  <si>
    <t>Traktor</t>
  </si>
  <si>
    <t>2040 2wd</t>
  </si>
  <si>
    <t>Møgspreder</t>
  </si>
  <si>
    <t>Bunning</t>
  </si>
  <si>
    <t>13m3</t>
  </si>
  <si>
    <t>vandpumpe+hy</t>
  </si>
  <si>
    <t>styrring</t>
  </si>
  <si>
    <t>fæste checkes</t>
  </si>
  <si>
    <t>stort tandhjul skiftes</t>
  </si>
  <si>
    <t>Pöttinger</t>
  </si>
  <si>
    <t>851A</t>
  </si>
  <si>
    <t>500Foreman</t>
  </si>
  <si>
    <t>3205F</t>
  </si>
  <si>
    <t>300S</t>
  </si>
  <si>
    <t>Årstal</t>
  </si>
  <si>
    <t>Årskøer</t>
  </si>
  <si>
    <t>FE/ko</t>
  </si>
  <si>
    <t>Areal (ha)</t>
  </si>
  <si>
    <t>Maskinstation (kr)</t>
  </si>
  <si>
    <t>maskiner</t>
  </si>
  <si>
    <t>Løn</t>
  </si>
  <si>
    <t>Landmand:</t>
  </si>
  <si>
    <t>CHR nr</t>
  </si>
  <si>
    <t>Stald</t>
  </si>
  <si>
    <t>Maskinomkostn</t>
  </si>
  <si>
    <t>total (kr)</t>
  </si>
  <si>
    <t>(kr/Ha)</t>
  </si>
  <si>
    <t>Udfoderingsomkostninger</t>
  </si>
  <si>
    <t>Rente %</t>
  </si>
  <si>
    <t>Maskinsaldo (værdi kr.)</t>
  </si>
  <si>
    <t>Maskinregnskab</t>
  </si>
  <si>
    <t>Mark</t>
  </si>
  <si>
    <t>I alt:</t>
  </si>
  <si>
    <t>Maskine</t>
  </si>
  <si>
    <t>Fabrikat</t>
  </si>
  <si>
    <t>Type</t>
  </si>
  <si>
    <t>Timer</t>
  </si>
  <si>
    <t>Værdi</t>
  </si>
  <si>
    <t>Kr.</t>
  </si>
  <si>
    <t>Brug/år</t>
  </si>
  <si>
    <t>Værditab</t>
  </si>
  <si>
    <t>Renter</t>
  </si>
  <si>
    <t>Vedlighold</t>
  </si>
  <si>
    <t>Total</t>
  </si>
  <si>
    <t>Kr/time-ha</t>
  </si>
  <si>
    <t>løn</t>
  </si>
  <si>
    <t>Staldbrug</t>
  </si>
  <si>
    <t xml:space="preserve"> Kr/år</t>
  </si>
  <si>
    <t>Dato</t>
  </si>
  <si>
    <t>Eftersyn</t>
  </si>
  <si>
    <t>% af</t>
  </si>
  <si>
    <t>xxx</t>
  </si>
  <si>
    <t>Omkostning stald</t>
  </si>
  <si>
    <t>Status</t>
  </si>
  <si>
    <t>Timeløn (kr)</t>
  </si>
  <si>
    <t>(kr)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</si>
</sst>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Fill="1" applyBorder="1"/>
    <xf numFmtId="0" fontId="0" fillId="0" borderId="0" xfId="0" applyBorder="1"/>
    <xf numFmtId="166" fontId="0" fillId="0" borderId="0" xfId="1" applyNumberFormat="1" applyFont="1" applyFill="1" applyBorder="1"/>
    <xf numFmtId="0" fontId="0" fillId="0" borderId="0" xfId="0" applyFill="1"/>
    <xf numFmtId="0" fontId="2" fillId="0" borderId="0" xfId="0" applyFont="1" applyFill="1" applyBorder="1"/>
    <xf numFmtId="0" fontId="0" fillId="2" borderId="0" xfId="0" applyFill="1"/>
    <xf numFmtId="166" fontId="0" fillId="2" borderId="0" xfId="1" applyNumberFormat="1" applyFont="1" applyFill="1"/>
    <xf numFmtId="0" fontId="0" fillId="2" borderId="0" xfId="0" applyFill="1" applyBorder="1"/>
    <xf numFmtId="166" fontId="0" fillId="2" borderId="0" xfId="1" applyNumberFormat="1" applyFont="1" applyFill="1" applyBorder="1"/>
    <xf numFmtId="0" fontId="3" fillId="2" borderId="0" xfId="0" applyFont="1" applyFill="1"/>
    <xf numFmtId="166" fontId="3" fillId="2" borderId="9" xfId="1" applyNumberFormat="1" applyFont="1" applyFill="1" applyBorder="1"/>
    <xf numFmtId="166" fontId="3" fillId="2" borderId="0" xfId="1" applyNumberFormat="1" applyFont="1" applyFill="1" applyBorder="1"/>
    <xf numFmtId="0" fontId="0" fillId="2" borderId="1" xfId="0" applyFill="1" applyBorder="1"/>
    <xf numFmtId="0" fontId="3" fillId="2" borderId="0" xfId="0" applyFont="1" applyFill="1" applyBorder="1"/>
    <xf numFmtId="0" fontId="2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1" fontId="4" fillId="0" borderId="0" xfId="0" applyNumberFormat="1" applyFont="1" applyFill="1" applyBorder="1"/>
    <xf numFmtId="0" fontId="3" fillId="0" borderId="0" xfId="0" applyFont="1"/>
    <xf numFmtId="1" fontId="4" fillId="0" borderId="0" xfId="1" applyNumberFormat="1" applyFont="1" applyFill="1" applyBorder="1"/>
    <xf numFmtId="1" fontId="3" fillId="0" borderId="0" xfId="0" applyNumberFormat="1" applyFont="1" applyFill="1" applyBorder="1"/>
    <xf numFmtId="3" fontId="4" fillId="0" borderId="0" xfId="0" applyNumberFormat="1" applyFont="1" applyFill="1" applyBorder="1"/>
    <xf numFmtId="0" fontId="3" fillId="6" borderId="0" xfId="0" applyFont="1" applyFill="1"/>
    <xf numFmtId="0" fontId="3" fillId="6" borderId="0" xfId="0" applyFont="1" applyFill="1" applyBorder="1"/>
    <xf numFmtId="0" fontId="7" fillId="2" borderId="0" xfId="0" applyFont="1" applyFill="1"/>
    <xf numFmtId="0" fontId="3" fillId="3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3" borderId="26" xfId="0" applyFont="1" applyFill="1" applyBorder="1"/>
    <xf numFmtId="0" fontId="6" fillId="3" borderId="25" xfId="0" applyFont="1" applyFill="1" applyBorder="1"/>
    <xf numFmtId="0" fontId="6" fillId="3" borderId="26" xfId="0" applyFont="1" applyFill="1" applyBorder="1"/>
    <xf numFmtId="0" fontId="3" fillId="3" borderId="2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11" xfId="0" applyFont="1" applyFill="1" applyBorder="1"/>
    <xf numFmtId="1" fontId="3" fillId="3" borderId="10" xfId="1" applyNumberFormat="1" applyFont="1" applyFill="1" applyBorder="1"/>
    <xf numFmtId="1" fontId="3" fillId="3" borderId="10" xfId="0" applyNumberFormat="1" applyFont="1" applyFill="1" applyBorder="1"/>
    <xf numFmtId="0" fontId="4" fillId="3" borderId="24" xfId="0" applyFont="1" applyFill="1" applyBorder="1" applyAlignment="1">
      <alignment horizontal="right"/>
    </xf>
    <xf numFmtId="1" fontId="4" fillId="3" borderId="24" xfId="0" applyNumberFormat="1" applyFont="1" applyFill="1" applyBorder="1" applyAlignment="1">
      <alignment horizontal="right"/>
    </xf>
    <xf numFmtId="0" fontId="3" fillId="6" borderId="3" xfId="0" applyFont="1" applyFill="1" applyBorder="1"/>
    <xf numFmtId="1" fontId="3" fillId="6" borderId="0" xfId="0" applyNumberFormat="1" applyFont="1" applyFill="1" applyBorder="1"/>
    <xf numFmtId="0" fontId="3" fillId="6" borderId="5" xfId="0" applyFont="1" applyFill="1" applyBorder="1"/>
    <xf numFmtId="0" fontId="3" fillId="6" borderId="9" xfId="0" applyFont="1" applyFill="1" applyBorder="1"/>
    <xf numFmtId="0" fontId="3" fillId="6" borderId="10" xfId="0" applyFont="1" applyFill="1" applyBorder="1"/>
    <xf numFmtId="0" fontId="4" fillId="6" borderId="5" xfId="0" applyFont="1" applyFill="1" applyBorder="1" applyAlignment="1">
      <alignment horizontal="right"/>
    </xf>
    <xf numFmtId="0" fontId="4" fillId="6" borderId="5" xfId="0" applyFont="1" applyFill="1" applyBorder="1"/>
    <xf numFmtId="0" fontId="6" fillId="3" borderId="22" xfId="0" applyFont="1" applyFill="1" applyBorder="1"/>
    <xf numFmtId="0" fontId="3" fillId="3" borderId="0" xfId="0" applyFont="1" applyFill="1"/>
    <xf numFmtId="0" fontId="3" fillId="3" borderId="6" xfId="0" applyFont="1" applyFill="1" applyBorder="1"/>
    <xf numFmtId="0" fontId="3" fillId="3" borderId="5" xfId="0" applyFont="1" applyFill="1" applyBorder="1"/>
    <xf numFmtId="0" fontId="3" fillId="3" borderId="5" xfId="0" applyFont="1" applyFill="1" applyBorder="1"/>
    <xf numFmtId="166" fontId="3" fillId="0" borderId="0" xfId="0" applyNumberFormat="1" applyFont="1" applyFill="1" applyBorder="1"/>
    <xf numFmtId="4" fontId="4" fillId="0" borderId="0" xfId="0" applyNumberFormat="1" applyFont="1" applyFill="1" applyBorder="1"/>
    <xf numFmtId="0" fontId="4" fillId="3" borderId="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2" borderId="5" xfId="0" applyFill="1" applyBorder="1"/>
    <xf numFmtId="3" fontId="3" fillId="3" borderId="17" xfId="1" applyNumberFormat="1" applyFont="1" applyFill="1" applyBorder="1"/>
    <xf numFmtId="3" fontId="3" fillId="3" borderId="12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6" fontId="3" fillId="3" borderId="5" xfId="1" applyNumberFormat="1" applyFont="1" applyFill="1" applyBorder="1" applyAlignment="1">
      <alignment horizontal="center"/>
    </xf>
    <xf numFmtId="1" fontId="3" fillId="0" borderId="28" xfId="0" applyNumberFormat="1" applyFont="1" applyFill="1" applyBorder="1"/>
    <xf numFmtId="1" fontId="3" fillId="0" borderId="21" xfId="0" applyNumberFormat="1" applyFont="1" applyFill="1" applyBorder="1"/>
    <xf numFmtId="1" fontId="3" fillId="0" borderId="23" xfId="0" applyNumberFormat="1" applyFont="1" applyFill="1" applyBorder="1"/>
    <xf numFmtId="0" fontId="2" fillId="2" borderId="9" xfId="0" applyFont="1" applyFill="1" applyBorder="1"/>
    <xf numFmtId="1" fontId="3" fillId="3" borderId="12" xfId="1" applyNumberFormat="1" applyFont="1" applyFill="1" applyBorder="1"/>
    <xf numFmtId="1" fontId="3" fillId="3" borderId="27" xfId="1" applyNumberFormat="1" applyFont="1" applyFill="1" applyBorder="1"/>
    <xf numFmtId="3" fontId="3" fillId="3" borderId="15" xfId="1" applyNumberFormat="1" applyFont="1" applyFill="1" applyBorder="1"/>
    <xf numFmtId="1" fontId="3" fillId="3" borderId="17" xfId="1" applyNumberFormat="1" applyFont="1" applyFill="1" applyBorder="1"/>
    <xf numFmtId="0" fontId="3" fillId="3" borderId="32" xfId="1" applyNumberFormat="1" applyFont="1" applyFill="1" applyBorder="1"/>
    <xf numFmtId="3" fontId="3" fillId="3" borderId="31" xfId="1" applyNumberFormat="1" applyFont="1" applyFill="1" applyBorder="1"/>
    <xf numFmtId="3" fontId="3" fillId="3" borderId="30" xfId="1" applyNumberFormat="1" applyFont="1" applyFill="1" applyBorder="1"/>
    <xf numFmtId="1" fontId="3" fillId="3" borderId="30" xfId="1" applyNumberFormat="1" applyFont="1" applyFill="1" applyBorder="1"/>
    <xf numFmtId="1" fontId="4" fillId="3" borderId="32" xfId="1" applyNumberFormat="1" applyFont="1" applyFill="1" applyBorder="1"/>
    <xf numFmtId="166" fontId="3" fillId="2" borderId="10" xfId="1" applyNumberFormat="1" applyFont="1" applyFill="1" applyBorder="1"/>
    <xf numFmtId="3" fontId="3" fillId="3" borderId="8" xfId="1" applyNumberFormat="1" applyFont="1" applyFill="1" applyBorder="1"/>
    <xf numFmtId="1" fontId="3" fillId="3" borderId="32" xfId="1" applyNumberFormat="1" applyFont="1" applyFill="1" applyBorder="1"/>
    <xf numFmtId="0" fontId="0" fillId="2" borderId="10" xfId="0" applyFill="1" applyBorder="1"/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166" fontId="4" fillId="3" borderId="34" xfId="1" applyNumberFormat="1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166" fontId="4" fillId="3" borderId="37" xfId="1" applyNumberFormat="1" applyFont="1" applyFill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3" fillId="3" borderId="39" xfId="0" applyFont="1" applyFill="1" applyBorder="1" applyAlignment="1">
      <alignment horizontal="center"/>
    </xf>
    <xf numFmtId="165" fontId="3" fillId="0" borderId="39" xfId="0" applyNumberFormat="1" applyFont="1" applyFill="1" applyBorder="1" applyAlignment="1">
      <alignment horizontal="center"/>
    </xf>
    <xf numFmtId="166" fontId="3" fillId="3" borderId="39" xfId="1" applyNumberFormat="1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166" fontId="4" fillId="3" borderId="41" xfId="1" applyNumberFormat="1" applyFont="1" applyFill="1" applyBorder="1" applyAlignment="1">
      <alignment horizontal="center"/>
    </xf>
    <xf numFmtId="166" fontId="4" fillId="3" borderId="40" xfId="1" applyNumberFormat="1" applyFont="1" applyFill="1" applyBorder="1" applyAlignment="1">
      <alignment horizontal="center"/>
    </xf>
    <xf numFmtId="166" fontId="3" fillId="3" borderId="43" xfId="1" applyNumberFormat="1" applyFont="1" applyFill="1" applyBorder="1" applyAlignment="1">
      <alignment horizontal="center"/>
    </xf>
    <xf numFmtId="166" fontId="3" fillId="3" borderId="42" xfId="1" applyNumberFormat="1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 vertical="top" wrapText="1"/>
    </xf>
    <xf numFmtId="0" fontId="3" fillId="3" borderId="43" xfId="0" applyFont="1" applyFill="1" applyBorder="1" applyAlignment="1">
      <alignment horizontal="center" vertical="top" wrapText="1"/>
    </xf>
    <xf numFmtId="1" fontId="4" fillId="3" borderId="0" xfId="1" applyNumberFormat="1" applyFont="1" applyFill="1" applyBorder="1"/>
    <xf numFmtId="0" fontId="4" fillId="3" borderId="0" xfId="0" applyFont="1" applyFill="1" applyBorder="1"/>
    <xf numFmtId="1" fontId="4" fillId="3" borderId="0" xfId="0" applyNumberFormat="1" applyFont="1" applyFill="1" applyBorder="1"/>
    <xf numFmtId="1" fontId="3" fillId="3" borderId="0" xfId="0" applyNumberFormat="1" applyFont="1" applyFill="1" applyBorder="1"/>
    <xf numFmtId="3" fontId="4" fillId="3" borderId="0" xfId="0" applyNumberFormat="1" applyFont="1" applyFill="1" applyBorder="1"/>
    <xf numFmtId="0" fontId="3" fillId="3" borderId="4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4" xfId="0" applyFont="1" applyFill="1" applyBorder="1"/>
    <xf numFmtId="3" fontId="3" fillId="3" borderId="11" xfId="0" applyNumberFormat="1" applyFont="1" applyFill="1" applyBorder="1"/>
    <xf numFmtId="4" fontId="3" fillId="3" borderId="11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3" fillId="4" borderId="16" xfId="0" applyFont="1" applyFill="1" applyBorder="1" applyProtection="1">
      <protection locked="0"/>
    </xf>
    <xf numFmtId="0" fontId="3" fillId="4" borderId="17" xfId="0" applyFont="1" applyFill="1" applyBorder="1" applyProtection="1">
      <protection locked="0"/>
    </xf>
    <xf numFmtId="0" fontId="3" fillId="4" borderId="17" xfId="0" applyFont="1" applyFill="1" applyBorder="1" applyAlignment="1" applyProtection="1">
      <alignment horizontal="left"/>
      <protection locked="0"/>
    </xf>
    <xf numFmtId="1" fontId="3" fillId="4" borderId="17" xfId="0" applyNumberFormat="1" applyFont="1" applyFill="1" applyBorder="1" applyAlignment="1" applyProtection="1">
      <alignment horizontal="right"/>
      <protection locked="0"/>
    </xf>
    <xf numFmtId="1" fontId="3" fillId="4" borderId="17" xfId="1" applyNumberFormat="1" applyFont="1" applyFill="1" applyBorder="1" applyProtection="1">
      <protection locked="0"/>
    </xf>
    <xf numFmtId="0" fontId="3" fillId="4" borderId="13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1" fontId="3" fillId="4" borderId="12" xfId="0" applyNumberFormat="1" applyFont="1" applyFill="1" applyBorder="1" applyAlignment="1" applyProtection="1">
      <alignment horizontal="right"/>
      <protection locked="0"/>
    </xf>
    <xf numFmtId="1" fontId="3" fillId="4" borderId="12" xfId="1" applyNumberFormat="1" applyFont="1" applyFill="1" applyBorder="1" applyProtection="1">
      <protection locked="0"/>
    </xf>
    <xf numFmtId="1" fontId="3" fillId="4" borderId="12" xfId="0" applyNumberFormat="1" applyFont="1" applyFill="1" applyBorder="1" applyProtection="1">
      <protection locked="0"/>
    </xf>
    <xf numFmtId="0" fontId="8" fillId="4" borderId="13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5" xfId="0" applyFont="1" applyFill="1" applyBorder="1" applyAlignment="1" applyProtection="1">
      <alignment horizontal="left"/>
      <protection locked="0"/>
    </xf>
    <xf numFmtId="1" fontId="3" fillId="4" borderId="15" xfId="0" applyNumberFormat="1" applyFont="1" applyFill="1" applyBorder="1" applyProtection="1">
      <protection locked="0"/>
    </xf>
    <xf numFmtId="1" fontId="3" fillId="4" borderId="15" xfId="1" applyNumberFormat="1" applyFont="1" applyFill="1" applyBorder="1" applyProtection="1">
      <protection locked="0"/>
    </xf>
    <xf numFmtId="3" fontId="3" fillId="4" borderId="17" xfId="1" applyNumberFormat="1" applyFont="1" applyFill="1" applyBorder="1" applyAlignment="1" applyProtection="1">
      <alignment wrapText="1"/>
      <protection locked="0"/>
    </xf>
    <xf numFmtId="3" fontId="3" fillId="4" borderId="12" xfId="1" applyNumberFormat="1" applyFont="1" applyFill="1" applyBorder="1" applyProtection="1">
      <protection locked="0"/>
    </xf>
    <xf numFmtId="3" fontId="3" fillId="4" borderId="15" xfId="1" applyNumberFormat="1" applyFont="1" applyFill="1" applyBorder="1" applyProtection="1">
      <protection locked="0"/>
    </xf>
    <xf numFmtId="14" fontId="3" fillId="4" borderId="29" xfId="0" applyNumberFormat="1" applyFont="1" applyFill="1" applyBorder="1" applyProtection="1">
      <protection locked="0"/>
    </xf>
    <xf numFmtId="0" fontId="3" fillId="4" borderId="18" xfId="0" applyFont="1" applyFill="1" applyBorder="1" applyProtection="1">
      <protection locked="0"/>
    </xf>
    <xf numFmtId="14" fontId="3" fillId="4" borderId="12" xfId="0" applyNumberFormat="1" applyFont="1" applyFill="1" applyBorder="1" applyProtection="1">
      <protection locked="0"/>
    </xf>
    <xf numFmtId="0" fontId="3" fillId="4" borderId="19" xfId="0" applyFont="1" applyFill="1" applyBorder="1" applyProtection="1">
      <protection locked="0"/>
    </xf>
    <xf numFmtId="14" fontId="3" fillId="4" borderId="15" xfId="0" applyNumberFormat="1" applyFont="1" applyFill="1" applyBorder="1" applyProtection="1">
      <protection locked="0"/>
    </xf>
    <xf numFmtId="0" fontId="3" fillId="4" borderId="20" xfId="0" applyFont="1" applyFill="1" applyBorder="1" applyProtection="1">
      <protection locked="0"/>
    </xf>
    <xf numFmtId="0" fontId="3" fillId="5" borderId="24" xfId="0" applyFont="1" applyFill="1" applyBorder="1" applyProtection="1">
      <protection locked="0"/>
    </xf>
    <xf numFmtId="0" fontId="3" fillId="4" borderId="24" xfId="0" applyFont="1" applyFill="1" applyBorder="1" applyProtection="1">
      <protection locked="0"/>
    </xf>
    <xf numFmtId="3" fontId="4" fillId="3" borderId="31" xfId="1" applyNumberFormat="1" applyFont="1" applyFill="1" applyBorder="1"/>
    <xf numFmtId="0" fontId="3" fillId="3" borderId="9" xfId="0" applyFont="1" applyFill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0" xfId="0" applyFont="1" applyFill="1" applyBorder="1" applyAlignment="1">
      <alignment horizontal="left"/>
    </xf>
    <xf numFmtId="0" fontId="3" fillId="5" borderId="25" xfId="0" applyFont="1" applyFill="1" applyBorder="1" applyProtection="1">
      <protection locked="0"/>
    </xf>
    <xf numFmtId="0" fontId="3" fillId="5" borderId="22" xfId="0" applyFont="1" applyFill="1" applyBorder="1" applyProtection="1">
      <protection locked="0"/>
    </xf>
    <xf numFmtId="0" fontId="3" fillId="5" borderId="26" xfId="0" applyFont="1" applyFill="1" applyBorder="1" applyProtection="1">
      <protection locked="0"/>
    </xf>
    <xf numFmtId="0" fontId="3" fillId="3" borderId="10" xfId="0" applyFont="1" applyFill="1" applyBorder="1"/>
    <xf numFmtId="0" fontId="3" fillId="3" borderId="25" xfId="0" applyFont="1" applyFill="1" applyBorder="1"/>
    <xf numFmtId="0" fontId="3" fillId="3" borderId="22" xfId="0" applyFont="1" applyFill="1" applyBorder="1"/>
    <xf numFmtId="0" fontId="4" fillId="3" borderId="3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4" fillId="3" borderId="34" xfId="0" applyFont="1" applyFill="1" applyBorder="1" applyAlignment="1">
      <alignment horizontal="center" vertical="top" wrapText="1"/>
    </xf>
    <xf numFmtId="0" fontId="4" fillId="3" borderId="37" xfId="0" applyFont="1" applyFill="1" applyBorder="1" applyAlignment="1">
      <alignment horizontal="center" vertical="top" wrapText="1"/>
    </xf>
    <xf numFmtId="166" fontId="4" fillId="3" borderId="34" xfId="1" applyNumberFormat="1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C19" sqref="C19"/>
    </sheetView>
  </sheetViews>
  <sheetFormatPr defaultColWidth="9.109375" defaultRowHeight="13.2" x14ac:dyDescent="0.25"/>
  <cols>
    <col min="1" max="1" width="5.6640625" style="16" customWidth="1"/>
    <col min="2" max="2" width="15.109375" style="16" customWidth="1"/>
    <col min="3" max="3" width="9.5546875" style="16" customWidth="1"/>
    <col min="4" max="4" width="9.33203125" style="16" bestFit="1" customWidth="1"/>
    <col min="5" max="5" width="9.44140625" style="16" customWidth="1"/>
    <col min="6" max="8" width="9.109375" style="16"/>
    <col min="9" max="9" width="9.6640625" style="16" customWidth="1"/>
    <col min="10" max="10" width="4.5546875" style="16" customWidth="1"/>
    <col min="11" max="16384" width="9.109375" style="16"/>
  </cols>
  <sheetData>
    <row r="1" spans="1:10" x14ac:dyDescent="0.25">
      <c r="A1" s="10"/>
      <c r="B1" s="10"/>
      <c r="C1" s="10"/>
      <c r="D1" s="10"/>
      <c r="E1" s="10"/>
      <c r="F1" s="10"/>
      <c r="G1" s="10"/>
      <c r="H1" s="10"/>
      <c r="I1" s="10"/>
      <c r="J1" s="51"/>
    </row>
    <row r="2" spans="1:10" ht="17.399999999999999" x14ac:dyDescent="0.3">
      <c r="A2" s="10"/>
      <c r="B2" s="29" t="s">
        <v>118</v>
      </c>
      <c r="C2" s="10"/>
      <c r="D2" s="10"/>
      <c r="E2" s="10"/>
      <c r="F2" s="10"/>
      <c r="G2" s="10"/>
      <c r="H2" s="10"/>
      <c r="I2" s="10"/>
      <c r="J2" s="51"/>
    </row>
    <row r="3" spans="1:10" x14ac:dyDescent="0.25">
      <c r="A3" s="10"/>
      <c r="B3" s="10"/>
      <c r="C3" s="10"/>
      <c r="D3" s="10"/>
      <c r="E3" s="10"/>
      <c r="F3" s="10"/>
      <c r="G3" s="10"/>
      <c r="H3" s="10"/>
      <c r="I3" s="10"/>
      <c r="J3" s="51"/>
    </row>
    <row r="4" spans="1:10" x14ac:dyDescent="0.25">
      <c r="A4" s="10"/>
      <c r="B4" s="31" t="s">
        <v>109</v>
      </c>
      <c r="C4" s="151"/>
      <c r="D4" s="152"/>
      <c r="E4" s="152"/>
      <c r="F4" s="152"/>
      <c r="G4" s="152"/>
      <c r="H4" s="153"/>
      <c r="I4" s="10"/>
      <c r="J4" s="51"/>
    </row>
    <row r="5" spans="1:10" x14ac:dyDescent="0.25">
      <c r="A5" s="10"/>
      <c r="B5" s="31" t="s">
        <v>110</v>
      </c>
      <c r="C5" s="142"/>
      <c r="D5" s="10"/>
      <c r="E5" s="10"/>
      <c r="F5" s="10"/>
      <c r="G5" s="10"/>
      <c r="H5" s="10"/>
      <c r="I5" s="10"/>
      <c r="J5" s="51"/>
    </row>
    <row r="6" spans="1:10" x14ac:dyDescent="0.25">
      <c r="A6" s="10"/>
      <c r="B6" s="31"/>
      <c r="C6" s="10"/>
      <c r="D6" s="10"/>
      <c r="E6" s="10"/>
      <c r="F6" s="10"/>
      <c r="G6" s="10"/>
      <c r="H6" s="10"/>
      <c r="I6" s="10"/>
      <c r="J6" s="51"/>
    </row>
    <row r="7" spans="1:10" x14ac:dyDescent="0.25">
      <c r="A7" s="10"/>
      <c r="B7" s="31"/>
      <c r="C7" s="10"/>
      <c r="D7" s="10"/>
      <c r="E7" s="10"/>
      <c r="F7" s="10"/>
      <c r="G7" s="10"/>
      <c r="H7" s="10"/>
      <c r="I7" s="10"/>
      <c r="J7" s="51"/>
    </row>
    <row r="8" spans="1:10" x14ac:dyDescent="0.25">
      <c r="A8" s="10"/>
      <c r="B8" s="32" t="s">
        <v>105</v>
      </c>
      <c r="C8" s="143">
        <v>240</v>
      </c>
      <c r="D8" s="14"/>
      <c r="E8" s="14"/>
      <c r="F8" s="14"/>
      <c r="G8" s="14"/>
      <c r="H8" s="14"/>
      <c r="I8" s="10"/>
      <c r="J8" s="51"/>
    </row>
    <row r="9" spans="1:10" x14ac:dyDescent="0.25">
      <c r="A9" s="10"/>
      <c r="B9" s="32"/>
      <c r="C9" s="14"/>
      <c r="D9" s="14"/>
      <c r="E9" s="14"/>
      <c r="F9" s="14"/>
      <c r="G9" s="14"/>
      <c r="H9" s="14"/>
      <c r="I9" s="10"/>
      <c r="J9" s="51"/>
    </row>
    <row r="10" spans="1:10" x14ac:dyDescent="0.25">
      <c r="A10" s="10"/>
      <c r="B10" s="32" t="s">
        <v>103</v>
      </c>
      <c r="C10" s="143">
        <v>120</v>
      </c>
      <c r="D10" s="14"/>
      <c r="E10" s="14"/>
      <c r="F10" s="14"/>
      <c r="G10" s="14"/>
      <c r="H10" s="14"/>
      <c r="I10" s="10"/>
      <c r="J10" s="51"/>
    </row>
    <row r="11" spans="1:10" x14ac:dyDescent="0.25">
      <c r="A11" s="10"/>
      <c r="B11" s="32"/>
      <c r="C11" s="14"/>
      <c r="D11" s="14"/>
      <c r="E11" s="14"/>
      <c r="F11" s="14"/>
      <c r="G11" s="14"/>
      <c r="H11" s="14"/>
      <c r="I11" s="10"/>
      <c r="J11" s="51"/>
    </row>
    <row r="12" spans="1:10" x14ac:dyDescent="0.25">
      <c r="A12" s="10"/>
      <c r="B12" s="32" t="s">
        <v>104</v>
      </c>
      <c r="C12" s="143">
        <v>6000</v>
      </c>
      <c r="D12" s="14"/>
      <c r="E12" s="14"/>
      <c r="F12" s="14"/>
      <c r="G12" s="14"/>
      <c r="H12" s="14"/>
      <c r="I12" s="10"/>
      <c r="J12" s="51"/>
    </row>
    <row r="13" spans="1:10" x14ac:dyDescent="0.25">
      <c r="A13" s="10"/>
      <c r="B13" s="32"/>
      <c r="C13" s="14"/>
      <c r="D13" s="14"/>
      <c r="E13" s="14"/>
      <c r="F13" s="14"/>
      <c r="G13" s="14"/>
      <c r="H13" s="14"/>
      <c r="I13" s="10"/>
      <c r="J13" s="51"/>
    </row>
    <row r="14" spans="1:10" x14ac:dyDescent="0.25">
      <c r="A14" s="10"/>
      <c r="B14" s="32"/>
      <c r="C14" s="14"/>
      <c r="D14" s="14"/>
      <c r="E14" s="14"/>
      <c r="F14" s="14"/>
      <c r="G14" s="14"/>
      <c r="H14" s="14"/>
      <c r="I14" s="10"/>
      <c r="J14" s="51"/>
    </row>
    <row r="15" spans="1:10" x14ac:dyDescent="0.25">
      <c r="A15" s="10"/>
      <c r="B15" s="32" t="s">
        <v>106</v>
      </c>
      <c r="C15" s="143">
        <v>320000</v>
      </c>
      <c r="D15" s="14"/>
      <c r="E15" s="14"/>
      <c r="F15" s="14"/>
      <c r="G15" s="14"/>
      <c r="H15" s="14"/>
      <c r="I15" s="10"/>
      <c r="J15" s="51"/>
    </row>
    <row r="16" spans="1:10" x14ac:dyDescent="0.25">
      <c r="A16" s="10"/>
      <c r="B16" s="32"/>
      <c r="C16" s="14"/>
      <c r="D16" s="14"/>
      <c r="E16" s="14"/>
      <c r="F16" s="14"/>
      <c r="G16" s="14"/>
      <c r="H16" s="14"/>
      <c r="I16" s="10"/>
      <c r="J16" s="51"/>
    </row>
    <row r="17" spans="1:10" x14ac:dyDescent="0.25">
      <c r="A17" s="10"/>
      <c r="B17" s="32"/>
      <c r="C17" s="14"/>
      <c r="D17" s="14"/>
      <c r="E17" s="14"/>
      <c r="F17" s="14"/>
      <c r="G17" s="14"/>
      <c r="H17" s="14"/>
      <c r="I17" s="10"/>
      <c r="J17" s="51"/>
    </row>
    <row r="18" spans="1:10" x14ac:dyDescent="0.25">
      <c r="A18" s="10"/>
      <c r="B18" s="31" t="s">
        <v>142</v>
      </c>
      <c r="C18" s="143">
        <v>180</v>
      </c>
      <c r="D18" s="10"/>
      <c r="E18" s="10"/>
      <c r="F18" s="10"/>
      <c r="G18" s="10"/>
      <c r="H18" s="10"/>
      <c r="I18" s="10"/>
      <c r="J18" s="51"/>
    </row>
    <row r="19" spans="1:10" x14ac:dyDescent="0.25">
      <c r="A19" s="10"/>
      <c r="B19" s="31"/>
      <c r="C19" s="10"/>
      <c r="D19" s="10"/>
      <c r="E19" s="10"/>
      <c r="F19" s="10"/>
      <c r="G19" s="10"/>
      <c r="H19" s="10"/>
      <c r="I19" s="10"/>
      <c r="J19" s="51"/>
    </row>
    <row r="20" spans="1:10" x14ac:dyDescent="0.25">
      <c r="A20" s="10"/>
      <c r="B20" s="31" t="s">
        <v>116</v>
      </c>
      <c r="C20" s="143">
        <v>3.5</v>
      </c>
      <c r="D20" s="10"/>
      <c r="E20" s="10"/>
      <c r="F20" s="10"/>
      <c r="G20" s="10"/>
      <c r="H20" s="10"/>
      <c r="I20" s="10"/>
      <c r="J20" s="51"/>
    </row>
    <row r="21" spans="1:1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51"/>
    </row>
    <row r="22" spans="1:1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51"/>
    </row>
    <row r="23" spans="1:10" s="23" customFormat="1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</row>
    <row r="24" spans="1:10" x14ac:dyDescent="0.25">
      <c r="A24" s="27"/>
      <c r="B24" s="27"/>
      <c r="C24" s="27"/>
      <c r="D24" s="27"/>
      <c r="E24" s="27"/>
      <c r="F24" s="27"/>
      <c r="G24" s="51"/>
      <c r="H24" s="51"/>
      <c r="I24" s="51"/>
      <c r="J24" s="51"/>
    </row>
    <row r="25" spans="1:10" x14ac:dyDescent="0.25">
      <c r="A25" s="27"/>
      <c r="B25" s="155" t="s">
        <v>117</v>
      </c>
      <c r="C25" s="156"/>
      <c r="D25" s="33">
        <f>Maskiner!G42</f>
        <v>1019500</v>
      </c>
      <c r="E25" s="27"/>
      <c r="F25" s="27"/>
      <c r="G25" s="51"/>
      <c r="H25" s="51"/>
      <c r="I25" s="51"/>
      <c r="J25" s="51"/>
    </row>
    <row r="26" spans="1:10" x14ac:dyDescent="0.25">
      <c r="A26" s="27"/>
      <c r="B26" s="27"/>
      <c r="C26" s="27"/>
      <c r="D26" s="27"/>
      <c r="E26" s="27"/>
      <c r="F26" s="27"/>
      <c r="G26" s="51"/>
      <c r="H26" s="51"/>
      <c r="I26" s="51"/>
      <c r="J26" s="51"/>
    </row>
    <row r="27" spans="1:10" ht="15.6" x14ac:dyDescent="0.3">
      <c r="A27" s="27"/>
      <c r="B27" s="34" t="s">
        <v>119</v>
      </c>
      <c r="C27" s="35"/>
      <c r="D27" s="36" t="s">
        <v>113</v>
      </c>
      <c r="E27" s="37" t="s">
        <v>114</v>
      </c>
      <c r="F27" s="28"/>
      <c r="G27" s="30"/>
      <c r="H27" s="30"/>
      <c r="I27" s="51"/>
      <c r="J27" s="51"/>
    </row>
    <row r="28" spans="1:10" x14ac:dyDescent="0.25">
      <c r="A28" s="27"/>
      <c r="B28" s="145" t="s">
        <v>73</v>
      </c>
      <c r="C28" s="154"/>
      <c r="D28" s="38">
        <f>Maskiner!N42-Maskiner!S42</f>
        <v>188852.5</v>
      </c>
      <c r="E28" s="39">
        <f>D28/C8</f>
        <v>786.88541666666663</v>
      </c>
      <c r="F28" s="27"/>
      <c r="G28" s="105"/>
      <c r="H28" s="106"/>
      <c r="I28" s="51"/>
      <c r="J28" s="51"/>
    </row>
    <row r="29" spans="1:10" x14ac:dyDescent="0.25">
      <c r="A29" s="27"/>
      <c r="B29" s="145" t="s">
        <v>74</v>
      </c>
      <c r="C29" s="154"/>
      <c r="D29" s="38">
        <f>C15</f>
        <v>320000</v>
      </c>
      <c r="E29" s="40">
        <f>C15/C8</f>
        <v>1333.3333333333333</v>
      </c>
      <c r="F29" s="27"/>
      <c r="G29" s="107"/>
      <c r="H29" s="106"/>
      <c r="I29" s="51"/>
      <c r="J29" s="51"/>
    </row>
    <row r="30" spans="1:10" x14ac:dyDescent="0.25">
      <c r="A30" s="27"/>
      <c r="B30" s="43"/>
      <c r="C30" s="41" t="s">
        <v>120</v>
      </c>
      <c r="D30" s="42">
        <f>D28+D29</f>
        <v>508852.5</v>
      </c>
      <c r="E30" s="42">
        <f>E28+E29</f>
        <v>2120.21875</v>
      </c>
      <c r="F30" s="27"/>
      <c r="G30" s="108"/>
      <c r="H30" s="106"/>
      <c r="I30" s="51"/>
      <c r="J30" s="51"/>
    </row>
    <row r="31" spans="1:10" x14ac:dyDescent="0.25">
      <c r="A31" s="27"/>
      <c r="B31" s="48"/>
      <c r="C31" s="48"/>
      <c r="D31" s="49"/>
      <c r="E31" s="44"/>
      <c r="F31" s="27"/>
      <c r="G31" s="108"/>
      <c r="H31" s="106"/>
      <c r="I31" s="51"/>
      <c r="J31" s="51"/>
    </row>
    <row r="32" spans="1:10" x14ac:dyDescent="0.25">
      <c r="A32" s="47"/>
      <c r="B32" s="150" t="s">
        <v>77</v>
      </c>
      <c r="C32" s="150"/>
      <c r="D32" s="110">
        <f>Maskiner!H42</f>
        <v>1945</v>
      </c>
      <c r="E32" s="44"/>
      <c r="F32" s="27"/>
      <c r="G32" s="108"/>
      <c r="H32" s="106"/>
      <c r="I32" s="51"/>
      <c r="J32" s="51"/>
    </row>
    <row r="33" spans="1:10" x14ac:dyDescent="0.25">
      <c r="A33" s="47"/>
      <c r="B33" s="149" t="s">
        <v>108</v>
      </c>
      <c r="C33" s="149"/>
      <c r="D33" s="111">
        <f>D32*C18-Maskiner!T42</f>
        <v>252900</v>
      </c>
      <c r="E33" s="28"/>
      <c r="F33" s="28"/>
      <c r="G33" s="30"/>
      <c r="H33" s="30"/>
      <c r="I33" s="51"/>
      <c r="J33" s="51"/>
    </row>
    <row r="34" spans="1:10" x14ac:dyDescent="0.25">
      <c r="A34" s="27"/>
      <c r="B34" s="45"/>
      <c r="C34" s="45"/>
      <c r="D34" s="45"/>
      <c r="E34" s="28"/>
      <c r="F34" s="28"/>
      <c r="G34" s="30"/>
      <c r="H34" s="30"/>
      <c r="I34" s="51"/>
      <c r="J34" s="51"/>
    </row>
    <row r="35" spans="1:10" ht="15.6" x14ac:dyDescent="0.3">
      <c r="A35" s="27"/>
      <c r="B35" s="34" t="s">
        <v>111</v>
      </c>
      <c r="C35" s="50"/>
      <c r="D35" s="36" t="s">
        <v>143</v>
      </c>
      <c r="E35" s="28"/>
      <c r="F35" s="28"/>
      <c r="G35" s="30"/>
      <c r="H35" s="30"/>
      <c r="I35" s="51"/>
      <c r="J35" s="51"/>
    </row>
    <row r="36" spans="1:10" x14ac:dyDescent="0.25">
      <c r="A36" s="27"/>
      <c r="B36" s="147" t="s">
        <v>112</v>
      </c>
      <c r="C36" s="148"/>
      <c r="D36" s="112">
        <f>Maskiner!S42</f>
        <v>77365</v>
      </c>
      <c r="E36" s="46"/>
      <c r="F36" s="28"/>
      <c r="G36" s="30"/>
      <c r="H36" s="30"/>
      <c r="I36" s="51"/>
      <c r="J36" s="51"/>
    </row>
    <row r="37" spans="1:10" s="23" customFormat="1" x14ac:dyDescent="0.25">
      <c r="A37" s="27"/>
      <c r="B37" s="52" t="s">
        <v>133</v>
      </c>
      <c r="C37" s="54"/>
      <c r="D37" s="111">
        <f>Maskiner!T42</f>
        <v>97200</v>
      </c>
      <c r="E37" s="28"/>
      <c r="F37" s="28"/>
      <c r="G37" s="30"/>
      <c r="H37" s="30"/>
      <c r="I37" s="51"/>
      <c r="J37" s="51"/>
    </row>
    <row r="38" spans="1:10" x14ac:dyDescent="0.25">
      <c r="A38" s="47"/>
      <c r="B38" s="145" t="s">
        <v>115</v>
      </c>
      <c r="C38" s="146"/>
      <c r="D38" s="38"/>
      <c r="E38" s="27"/>
      <c r="F38" s="27"/>
      <c r="G38" s="109"/>
      <c r="H38" s="51"/>
      <c r="I38" s="51"/>
      <c r="J38" s="51"/>
    </row>
    <row r="39" spans="1:10" x14ac:dyDescent="0.25">
      <c r="A39" s="47"/>
      <c r="B39" s="51"/>
      <c r="C39" s="115" t="s">
        <v>75</v>
      </c>
      <c r="D39" s="113">
        <f>D36/C10</f>
        <v>644.70833333333337</v>
      </c>
      <c r="E39" s="28"/>
      <c r="F39" s="28"/>
      <c r="G39" s="30"/>
      <c r="H39" s="30"/>
      <c r="I39" s="51"/>
      <c r="J39" s="51"/>
    </row>
    <row r="40" spans="1:10" x14ac:dyDescent="0.25">
      <c r="A40" s="47"/>
      <c r="B40" s="51"/>
      <c r="C40" s="115" t="s">
        <v>76</v>
      </c>
      <c r="D40" s="114">
        <f>D36/(C10*C12)</f>
        <v>0.10745138888888889</v>
      </c>
      <c r="E40" s="27"/>
      <c r="F40" s="27"/>
      <c r="G40" s="51"/>
      <c r="H40" s="51"/>
      <c r="I40" s="51"/>
      <c r="J40" s="51"/>
    </row>
    <row r="41" spans="1:10" x14ac:dyDescent="0.25">
      <c r="A41" s="47"/>
      <c r="B41" s="51"/>
      <c r="C41" s="51"/>
      <c r="D41" s="38"/>
      <c r="E41" s="27"/>
      <c r="F41" s="27"/>
      <c r="G41" s="51"/>
      <c r="H41" s="51"/>
      <c r="I41" s="51"/>
      <c r="J41" s="51"/>
    </row>
    <row r="42" spans="1:10" x14ac:dyDescent="0.25">
      <c r="A42" s="47"/>
      <c r="B42" s="52" t="s">
        <v>108</v>
      </c>
      <c r="C42" s="53"/>
      <c r="D42" s="111">
        <f>Maskiner!T42</f>
        <v>97200</v>
      </c>
      <c r="E42" s="28"/>
      <c r="F42" s="28"/>
      <c r="G42" s="30"/>
      <c r="H42" s="30"/>
      <c r="I42" s="51"/>
      <c r="J42" s="51"/>
    </row>
    <row r="43" spans="1:10" x14ac:dyDescent="0.25">
      <c r="A43" s="27"/>
      <c r="B43" s="27"/>
      <c r="C43" s="27"/>
      <c r="D43" s="27"/>
      <c r="E43" s="27"/>
      <c r="F43" s="27"/>
      <c r="G43" s="51"/>
      <c r="H43" s="51"/>
      <c r="I43" s="51"/>
      <c r="J43" s="51"/>
    </row>
    <row r="44" spans="1:10" x14ac:dyDescent="0.25">
      <c r="A44" s="51"/>
      <c r="B44" s="30"/>
      <c r="C44" s="30"/>
      <c r="D44" s="30"/>
      <c r="E44" s="30"/>
      <c r="F44" s="30"/>
      <c r="G44" s="30"/>
      <c r="H44" s="30"/>
      <c r="I44" s="51"/>
      <c r="J44" s="51"/>
    </row>
    <row r="45" spans="1:10" x14ac:dyDescent="0.25">
      <c r="A45" s="51"/>
      <c r="B45" s="106"/>
      <c r="C45" s="106"/>
      <c r="D45" s="106"/>
      <c r="E45" s="106"/>
      <c r="F45" s="30"/>
      <c r="G45" s="30"/>
      <c r="H45" s="30"/>
      <c r="I45" s="51"/>
      <c r="J45" s="51"/>
    </row>
    <row r="46" spans="1:10" x14ac:dyDescent="0.25">
      <c r="B46" s="18"/>
      <c r="C46" s="18"/>
      <c r="D46" s="18"/>
      <c r="E46" s="18"/>
      <c r="F46" s="18"/>
      <c r="G46" s="18"/>
      <c r="H46" s="18"/>
    </row>
    <row r="47" spans="1:10" x14ac:dyDescent="0.25">
      <c r="B47" s="18"/>
      <c r="C47" s="18"/>
      <c r="D47" s="18"/>
      <c r="E47" s="18"/>
      <c r="F47" s="18"/>
      <c r="G47" s="18"/>
      <c r="H47" s="18"/>
    </row>
    <row r="48" spans="1:10" x14ac:dyDescent="0.25">
      <c r="B48" s="18"/>
      <c r="C48" s="18"/>
      <c r="D48" s="19"/>
      <c r="E48" s="18"/>
      <c r="F48" s="22"/>
      <c r="G48" s="22"/>
      <c r="H48" s="19"/>
    </row>
    <row r="49" spans="2:8" x14ac:dyDescent="0.25">
      <c r="B49" s="18"/>
      <c r="C49" s="18"/>
      <c r="D49" s="19"/>
      <c r="E49" s="18"/>
      <c r="F49" s="22"/>
      <c r="G49" s="22"/>
      <c r="H49" s="19"/>
    </row>
    <row r="50" spans="2:8" x14ac:dyDescent="0.25">
      <c r="B50" s="18"/>
      <c r="C50" s="18"/>
      <c r="D50" s="18"/>
      <c r="E50" s="18"/>
      <c r="F50" s="18"/>
      <c r="G50" s="18"/>
      <c r="H50" s="18"/>
    </row>
    <row r="51" spans="2:8" x14ac:dyDescent="0.25">
      <c r="B51" s="17"/>
      <c r="C51" s="17"/>
      <c r="D51" s="17"/>
      <c r="E51" s="17"/>
      <c r="F51" s="17"/>
      <c r="G51" s="17"/>
      <c r="H51" s="17"/>
    </row>
  </sheetData>
  <sheetProtection algorithmName="SHA-512" hashValue="8FwnFZGwHxb9YOvFjGEtU+sc6GEXU8ByFONHSH9S3goQgLacruEFV529aPmN4d60OHJlWikBhI4Tim4TdRWfdg==" saltValue="JcnZzpbNyb9/aak6uZoCAA==" spinCount="100000" sheet="1" objects="1" scenarios="1"/>
  <mergeCells count="8">
    <mergeCell ref="B38:C38"/>
    <mergeCell ref="B36:C36"/>
    <mergeCell ref="B33:C33"/>
    <mergeCell ref="B32:C32"/>
    <mergeCell ref="C4:H4"/>
    <mergeCell ref="B29:C29"/>
    <mergeCell ref="B28:C28"/>
    <mergeCell ref="B25:C25"/>
  </mergeCells>
  <pageMargins left="0.70866141732283472" right="0.51181102362204722" top="0.74803149606299213" bottom="0.74803149606299213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tabSelected="1" zoomScale="90" zoomScaleNormal="90" workbookViewId="0">
      <selection activeCell="I52" sqref="I52"/>
    </sheetView>
  </sheetViews>
  <sheetFormatPr defaultRowHeight="13.2" x14ac:dyDescent="0.25"/>
  <cols>
    <col min="1" max="1" width="3" customWidth="1"/>
    <col min="2" max="2" width="16.33203125" customWidth="1"/>
    <col min="3" max="3" width="14.44140625" customWidth="1"/>
    <col min="4" max="4" width="12.5546875" customWidth="1"/>
    <col min="5" max="5" width="5.6640625" customWidth="1"/>
    <col min="6" max="6" width="8" customWidth="1"/>
    <col min="7" max="7" width="10" customWidth="1"/>
    <col min="8" max="8" width="9.33203125" bestFit="1" customWidth="1"/>
    <col min="11" max="11" width="12.33203125" bestFit="1" customWidth="1"/>
    <col min="12" max="12" width="10.5546875" customWidth="1"/>
    <col min="13" max="13" width="10.33203125" customWidth="1"/>
    <col min="15" max="15" width="12.44140625" bestFit="1" customWidth="1"/>
    <col min="21" max="21" width="11" customWidth="1"/>
    <col min="22" max="22" width="19.44140625" customWidth="1"/>
  </cols>
  <sheetData>
    <row r="1" spans="1:24" x14ac:dyDescent="0.25">
      <c r="A1" s="6"/>
      <c r="B1" s="59"/>
      <c r="C1" s="59"/>
      <c r="D1" s="59"/>
      <c r="E1" s="59"/>
      <c r="F1" s="59"/>
      <c r="G1" s="59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59"/>
      <c r="V1" s="59"/>
      <c r="W1" s="6"/>
    </row>
    <row r="2" spans="1:24" ht="12.75" customHeight="1" x14ac:dyDescent="0.25">
      <c r="A2" s="6"/>
      <c r="B2" s="83" t="s">
        <v>121</v>
      </c>
      <c r="C2" s="84" t="s">
        <v>122</v>
      </c>
      <c r="D2" s="84" t="s">
        <v>123</v>
      </c>
      <c r="E2" s="84" t="s">
        <v>102</v>
      </c>
      <c r="F2" s="84" t="s">
        <v>124</v>
      </c>
      <c r="G2" s="84" t="s">
        <v>125</v>
      </c>
      <c r="H2" s="157" t="s">
        <v>127</v>
      </c>
      <c r="I2" s="157"/>
      <c r="J2" s="157" t="s">
        <v>128</v>
      </c>
      <c r="K2" s="157"/>
      <c r="L2" s="84" t="s">
        <v>129</v>
      </c>
      <c r="M2" s="161" t="s">
        <v>130</v>
      </c>
      <c r="N2" s="84" t="s">
        <v>131</v>
      </c>
      <c r="O2" s="163" t="s">
        <v>132</v>
      </c>
      <c r="P2" s="163"/>
      <c r="Q2" s="85" t="s">
        <v>138</v>
      </c>
      <c r="R2" s="157" t="s">
        <v>140</v>
      </c>
      <c r="S2" s="157"/>
      <c r="T2" s="157"/>
      <c r="U2" s="157" t="s">
        <v>137</v>
      </c>
      <c r="V2" s="158"/>
      <c r="W2" s="8"/>
      <c r="X2" s="1"/>
    </row>
    <row r="3" spans="1:24" x14ac:dyDescent="0.25">
      <c r="A3" s="6"/>
      <c r="B3" s="86"/>
      <c r="C3" s="87"/>
      <c r="D3" s="87"/>
      <c r="E3" s="87"/>
      <c r="F3" s="87"/>
      <c r="G3" s="87"/>
      <c r="H3" s="95"/>
      <c r="I3" s="96"/>
      <c r="J3" s="95"/>
      <c r="K3" s="96"/>
      <c r="L3" s="88" t="s">
        <v>1</v>
      </c>
      <c r="M3" s="162"/>
      <c r="N3" s="88"/>
      <c r="O3" s="99"/>
      <c r="P3" s="100"/>
      <c r="Q3" s="89"/>
      <c r="R3" s="103" t="s">
        <v>134</v>
      </c>
      <c r="S3" s="57"/>
      <c r="T3" s="96"/>
      <c r="U3" s="95"/>
      <c r="V3" s="58"/>
      <c r="W3" s="8"/>
      <c r="X3" s="1"/>
    </row>
    <row r="4" spans="1:24" x14ac:dyDescent="0.25">
      <c r="A4" s="82"/>
      <c r="B4" s="90"/>
      <c r="C4" s="91"/>
      <c r="D4" s="91"/>
      <c r="E4" s="91"/>
      <c r="F4" s="91"/>
      <c r="G4" s="91"/>
      <c r="H4" s="97" t="s">
        <v>124</v>
      </c>
      <c r="I4" s="98" t="s">
        <v>0</v>
      </c>
      <c r="J4" s="97" t="s">
        <v>1</v>
      </c>
      <c r="K4" s="98" t="s">
        <v>126</v>
      </c>
      <c r="L4" s="93">
        <f>Forside!C20</f>
        <v>3.5</v>
      </c>
      <c r="M4" s="92" t="s">
        <v>135</v>
      </c>
      <c r="N4" s="92"/>
      <c r="O4" s="101" t="s">
        <v>2</v>
      </c>
      <c r="P4" s="102" t="s">
        <v>3</v>
      </c>
      <c r="Q4" s="94" t="s">
        <v>4</v>
      </c>
      <c r="R4" s="104" t="s">
        <v>1</v>
      </c>
      <c r="S4" s="65" t="s">
        <v>107</v>
      </c>
      <c r="T4" s="98" t="s">
        <v>108</v>
      </c>
      <c r="U4" s="101" t="s">
        <v>136</v>
      </c>
      <c r="V4" s="64" t="s">
        <v>141</v>
      </c>
      <c r="W4" s="69"/>
      <c r="X4" s="5"/>
    </row>
    <row r="5" spans="1:24" x14ac:dyDescent="0.25">
      <c r="A5" s="6"/>
      <c r="B5" s="116" t="s">
        <v>5</v>
      </c>
      <c r="C5" s="117" t="s">
        <v>7</v>
      </c>
      <c r="D5" s="118" t="s">
        <v>79</v>
      </c>
      <c r="E5" s="119">
        <v>8</v>
      </c>
      <c r="F5" s="119">
        <v>1700</v>
      </c>
      <c r="G5" s="120">
        <v>210000</v>
      </c>
      <c r="H5" s="120">
        <v>450</v>
      </c>
      <c r="I5" s="120"/>
      <c r="J5" s="120">
        <v>10</v>
      </c>
      <c r="K5" s="60">
        <f>IF(B5="","",G5*J5/100)</f>
        <v>21000</v>
      </c>
      <c r="L5" s="60">
        <f>IF(B5="","",G5*$L$4/100)</f>
        <v>7350</v>
      </c>
      <c r="M5" s="120">
        <v>20000</v>
      </c>
      <c r="N5" s="71">
        <f>IF(B5="","",(M5+L5+K5))</f>
        <v>48350</v>
      </c>
      <c r="O5" s="66">
        <f t="shared" ref="O5:O41" si="0">IF(AND(H5="",I5=""),"",(IF(H5&gt;0,M5/H5,M5/I5)))</f>
        <v>44.444444444444443</v>
      </c>
      <c r="P5" s="67">
        <f t="shared" ref="P5:P9" si="1">IF(AND(H5="",I5=""),"",(IF(H5&gt;0,N5/H5,N5/I5)))</f>
        <v>107.44444444444444</v>
      </c>
      <c r="Q5" s="73">
        <f>IF(B5="","",(N5*100/$N$42))</f>
        <v>18.161841351526476</v>
      </c>
      <c r="R5" s="133"/>
      <c r="S5" s="61" t="str">
        <f t="shared" ref="S5:S7" si="2">IF(R5="","",R5*N5/100)</f>
        <v/>
      </c>
      <c r="T5" s="61" t="str">
        <f>IF(R5="","",((R5*H5)/100)*Forside!$C$18)</f>
        <v/>
      </c>
      <c r="U5" s="136">
        <v>41320</v>
      </c>
      <c r="V5" s="137" t="s">
        <v>80</v>
      </c>
      <c r="W5" s="8"/>
      <c r="X5" s="1"/>
    </row>
    <row r="6" spans="1:24" x14ac:dyDescent="0.25">
      <c r="A6" s="6"/>
      <c r="B6" s="121" t="s">
        <v>5</v>
      </c>
      <c r="C6" s="122" t="s">
        <v>85</v>
      </c>
      <c r="D6" s="123">
        <v>6290</v>
      </c>
      <c r="E6" s="124">
        <v>1</v>
      </c>
      <c r="F6" s="124">
        <v>5000</v>
      </c>
      <c r="G6" s="125">
        <v>110000</v>
      </c>
      <c r="H6" s="125">
        <v>450</v>
      </c>
      <c r="I6" s="125"/>
      <c r="J6" s="125">
        <v>9</v>
      </c>
      <c r="K6" s="60">
        <f>IF(B6="","",G6*J6/100)</f>
        <v>9900</v>
      </c>
      <c r="L6" s="60">
        <f t="shared" ref="L6:L41" si="3">IF(B6="","",G6*$L$4/100)</f>
        <v>3850</v>
      </c>
      <c r="M6" s="125">
        <v>5000</v>
      </c>
      <c r="N6" s="71">
        <f t="shared" ref="N6:N41" si="4">IF(B6="","",(M6+L6+K6))</f>
        <v>18750</v>
      </c>
      <c r="O6" s="67">
        <f t="shared" si="0"/>
        <v>11.111111111111111</v>
      </c>
      <c r="P6" s="67">
        <f t="shared" si="1"/>
        <v>41.666666666666664</v>
      </c>
      <c r="Q6" s="73">
        <f t="shared" ref="Q6:Q41" si="5">IF(B6="","",(N6*100/$N$42))</f>
        <v>7.0431132438701436</v>
      </c>
      <c r="R6" s="134"/>
      <c r="S6" s="61" t="str">
        <f t="shared" si="2"/>
        <v/>
      </c>
      <c r="T6" s="61" t="str">
        <f>IF(R6="","",((R6*H6)/100)*Forside!$C$18)</f>
        <v/>
      </c>
      <c r="U6" s="138">
        <v>41320</v>
      </c>
      <c r="V6" s="139" t="s">
        <v>93</v>
      </c>
      <c r="W6" s="8"/>
      <c r="X6" s="1"/>
    </row>
    <row r="7" spans="1:24" x14ac:dyDescent="0.25">
      <c r="A7" s="6"/>
      <c r="B7" s="121" t="s">
        <v>5</v>
      </c>
      <c r="C7" s="122" t="s">
        <v>7</v>
      </c>
      <c r="D7" s="123" t="s">
        <v>8</v>
      </c>
      <c r="E7" s="124">
        <v>86</v>
      </c>
      <c r="F7" s="124">
        <v>5340</v>
      </c>
      <c r="G7" s="125">
        <v>25000</v>
      </c>
      <c r="H7" s="125">
        <v>120</v>
      </c>
      <c r="I7" s="125"/>
      <c r="J7" s="125">
        <v>1</v>
      </c>
      <c r="K7" s="60">
        <f t="shared" ref="K7:K41" si="6">IF(B7="","",G7*J7/100)</f>
        <v>250</v>
      </c>
      <c r="L7" s="60">
        <f t="shared" si="3"/>
        <v>875</v>
      </c>
      <c r="M7" s="125">
        <v>9000</v>
      </c>
      <c r="N7" s="71">
        <f t="shared" si="4"/>
        <v>10125</v>
      </c>
      <c r="O7" s="67">
        <f t="shared" si="0"/>
        <v>75</v>
      </c>
      <c r="P7" s="67">
        <f t="shared" si="1"/>
        <v>84.375</v>
      </c>
      <c r="Q7" s="73">
        <f t="shared" si="5"/>
        <v>3.8032811516898777</v>
      </c>
      <c r="R7" s="134"/>
      <c r="S7" s="61" t="str">
        <f t="shared" si="2"/>
        <v/>
      </c>
      <c r="T7" s="61" t="str">
        <f>IF(R7="","",((R7*H7)/100)*Forside!$C$18)</f>
        <v/>
      </c>
      <c r="U7" s="138">
        <v>41320</v>
      </c>
      <c r="V7" s="139" t="s">
        <v>80</v>
      </c>
      <c r="W7" s="8"/>
      <c r="X7" s="1"/>
    </row>
    <row r="8" spans="1:24" x14ac:dyDescent="0.25">
      <c r="A8" s="6"/>
      <c r="B8" s="121" t="s">
        <v>5</v>
      </c>
      <c r="C8" s="122" t="s">
        <v>7</v>
      </c>
      <c r="D8" s="123" t="s">
        <v>9</v>
      </c>
      <c r="E8" s="124">
        <v>75</v>
      </c>
      <c r="F8" s="124">
        <v>11800</v>
      </c>
      <c r="G8" s="125">
        <v>11000</v>
      </c>
      <c r="H8" s="125">
        <v>160</v>
      </c>
      <c r="I8" s="125"/>
      <c r="J8" s="125">
        <v>1</v>
      </c>
      <c r="K8" s="60">
        <f t="shared" si="6"/>
        <v>110</v>
      </c>
      <c r="L8" s="60">
        <f t="shared" si="3"/>
        <v>385</v>
      </c>
      <c r="M8" s="125">
        <v>4000</v>
      </c>
      <c r="N8" s="71">
        <f t="shared" si="4"/>
        <v>4495</v>
      </c>
      <c r="O8" s="67">
        <f t="shared" si="0"/>
        <v>25</v>
      </c>
      <c r="P8" s="67">
        <f t="shared" si="1"/>
        <v>28.09375</v>
      </c>
      <c r="Q8" s="73">
        <f t="shared" si="5"/>
        <v>1.6884690149971358</v>
      </c>
      <c r="R8" s="134">
        <v>100</v>
      </c>
      <c r="S8" s="61">
        <f>IF(R8="","",R8*N8/100)</f>
        <v>4495</v>
      </c>
      <c r="T8" s="61">
        <f>IF(R8="","",((R8*H8)/100)*Forside!$C$18)</f>
        <v>28800</v>
      </c>
      <c r="U8" s="138">
        <v>41320</v>
      </c>
      <c r="V8" s="139" t="s">
        <v>80</v>
      </c>
      <c r="W8" s="8"/>
      <c r="X8" s="1"/>
    </row>
    <row r="9" spans="1:24" x14ac:dyDescent="0.25">
      <c r="A9" s="6"/>
      <c r="B9" s="121" t="s">
        <v>88</v>
      </c>
      <c r="C9" s="122" t="s">
        <v>6</v>
      </c>
      <c r="D9" s="123" t="s">
        <v>89</v>
      </c>
      <c r="E9" s="124">
        <v>84</v>
      </c>
      <c r="F9" s="124">
        <v>5100</v>
      </c>
      <c r="G9" s="125">
        <v>30000</v>
      </c>
      <c r="H9" s="125">
        <v>160</v>
      </c>
      <c r="I9" s="125"/>
      <c r="J9" s="125">
        <v>1</v>
      </c>
      <c r="K9" s="60">
        <f t="shared" si="6"/>
        <v>300</v>
      </c>
      <c r="L9" s="60">
        <f t="shared" si="3"/>
        <v>1050</v>
      </c>
      <c r="M9" s="125">
        <v>10000</v>
      </c>
      <c r="N9" s="71">
        <f t="shared" si="4"/>
        <v>11350</v>
      </c>
      <c r="O9" s="67">
        <f t="shared" si="0"/>
        <v>62.5</v>
      </c>
      <c r="P9" s="67">
        <f t="shared" si="1"/>
        <v>70.9375</v>
      </c>
      <c r="Q9" s="73">
        <f t="shared" si="5"/>
        <v>4.26343121695606</v>
      </c>
      <c r="R9" s="134">
        <v>50</v>
      </c>
      <c r="S9" s="61">
        <f t="shared" ref="S9:S10" si="7">IF(R9="","",R9*N9/100)</f>
        <v>5675</v>
      </c>
      <c r="T9" s="61">
        <f>IF(R9="","",((R9*H9)/100)*Forside!$C$18)</f>
        <v>14400</v>
      </c>
      <c r="U9" s="138">
        <v>41320</v>
      </c>
      <c r="V9" s="139" t="s">
        <v>80</v>
      </c>
      <c r="W9" s="8"/>
      <c r="X9" s="1"/>
    </row>
    <row r="10" spans="1:24" x14ac:dyDescent="0.25">
      <c r="A10" s="6"/>
      <c r="B10" s="121" t="s">
        <v>10</v>
      </c>
      <c r="C10" s="122" t="s">
        <v>11</v>
      </c>
      <c r="D10" s="123" t="s">
        <v>101</v>
      </c>
      <c r="E10" s="124">
        <v>5</v>
      </c>
      <c r="F10" s="124">
        <v>2800</v>
      </c>
      <c r="G10" s="125">
        <v>130000</v>
      </c>
      <c r="H10" s="125">
        <v>300</v>
      </c>
      <c r="I10" s="125"/>
      <c r="J10" s="125">
        <v>18</v>
      </c>
      <c r="K10" s="60">
        <f t="shared" si="6"/>
        <v>23400</v>
      </c>
      <c r="L10" s="60">
        <f t="shared" si="3"/>
        <v>4550</v>
      </c>
      <c r="M10" s="125">
        <v>17000</v>
      </c>
      <c r="N10" s="71">
        <f t="shared" si="4"/>
        <v>44950</v>
      </c>
      <c r="O10" s="67">
        <f t="shared" si="0"/>
        <v>56.666666666666664</v>
      </c>
      <c r="P10" s="67">
        <f>IF(AND(H10="",I10=""),"",(IF(H10&gt;0,N10/H10,N10/I10)))</f>
        <v>149.83333333333334</v>
      </c>
      <c r="Q10" s="73">
        <f t="shared" si="5"/>
        <v>16.884690149971359</v>
      </c>
      <c r="R10" s="134">
        <v>100</v>
      </c>
      <c r="S10" s="61">
        <f t="shared" si="7"/>
        <v>44950</v>
      </c>
      <c r="T10" s="61">
        <f>IF(R10="","",((R10*H10)/100)*Forside!$C$18)</f>
        <v>54000</v>
      </c>
      <c r="U10" s="138">
        <v>41320</v>
      </c>
      <c r="V10" s="139" t="s">
        <v>80</v>
      </c>
      <c r="W10" s="8"/>
      <c r="X10" s="1"/>
    </row>
    <row r="11" spans="1:24" x14ac:dyDescent="0.25">
      <c r="A11" s="6"/>
      <c r="B11" s="121"/>
      <c r="C11" s="122"/>
      <c r="D11" s="123"/>
      <c r="E11" s="126"/>
      <c r="F11" s="126"/>
      <c r="G11" s="125"/>
      <c r="H11" s="125"/>
      <c r="I11" s="125"/>
      <c r="J11" s="125"/>
      <c r="K11" s="60" t="str">
        <f t="shared" si="6"/>
        <v/>
      </c>
      <c r="L11" s="60"/>
      <c r="M11" s="125"/>
      <c r="N11" s="71" t="str">
        <f t="shared" si="4"/>
        <v/>
      </c>
      <c r="O11" s="67" t="str">
        <f t="shared" si="0"/>
        <v/>
      </c>
      <c r="P11" s="67" t="str">
        <f>IF(AND(H11="",I11=""),"",(IF(H11&gt;0,N11/H11,N11/I11)))</f>
        <v/>
      </c>
      <c r="Q11" s="73" t="str">
        <f t="shared" si="5"/>
        <v/>
      </c>
      <c r="R11" s="134"/>
      <c r="S11" s="61" t="str">
        <f t="shared" ref="S11:S41" si="8">IF(R11="","",R11*N11/100)</f>
        <v/>
      </c>
      <c r="T11" s="61" t="str">
        <f>IF(R11="","",((R11*H11)/100)*Forside!$C$18)</f>
        <v/>
      </c>
      <c r="U11" s="138"/>
      <c r="V11" s="139"/>
      <c r="W11" s="8"/>
      <c r="X11" s="1"/>
    </row>
    <row r="12" spans="1:24" x14ac:dyDescent="0.25">
      <c r="A12" s="6"/>
      <c r="B12" s="121" t="s">
        <v>12</v>
      </c>
      <c r="C12" s="122" t="s">
        <v>13</v>
      </c>
      <c r="D12" s="123" t="s">
        <v>83</v>
      </c>
      <c r="E12" s="126">
        <v>98</v>
      </c>
      <c r="F12" s="126"/>
      <c r="G12" s="125">
        <v>50000</v>
      </c>
      <c r="H12" s="125"/>
      <c r="I12" s="125">
        <v>120</v>
      </c>
      <c r="J12" s="125">
        <v>5</v>
      </c>
      <c r="K12" s="60">
        <f t="shared" si="6"/>
        <v>2500</v>
      </c>
      <c r="L12" s="60">
        <f t="shared" si="3"/>
        <v>1750</v>
      </c>
      <c r="M12" s="125">
        <v>10000</v>
      </c>
      <c r="N12" s="71">
        <f t="shared" si="4"/>
        <v>14250</v>
      </c>
      <c r="O12" s="67">
        <f t="shared" si="0"/>
        <v>83.333333333333329</v>
      </c>
      <c r="P12" s="67">
        <f t="shared" ref="P12:P41" si="9">IF(AND(H12="",I12=""),"",(IF(H12&gt;0,N12/H12,N12/I12)))</f>
        <v>118.75</v>
      </c>
      <c r="Q12" s="73">
        <f t="shared" si="5"/>
        <v>5.3527660653413092</v>
      </c>
      <c r="R12" s="134"/>
      <c r="S12" s="61" t="str">
        <f t="shared" si="8"/>
        <v/>
      </c>
      <c r="T12" s="61" t="str">
        <f>IF(R12="","",((R12*H12)/100)*Forside!$C$18)</f>
        <v/>
      </c>
      <c r="U12" s="138">
        <v>41320</v>
      </c>
      <c r="V12" s="139" t="s">
        <v>80</v>
      </c>
      <c r="W12" s="8"/>
      <c r="X12" s="1"/>
    </row>
    <row r="13" spans="1:24" x14ac:dyDescent="0.25">
      <c r="A13" s="6"/>
      <c r="B13" s="121" t="s">
        <v>14</v>
      </c>
      <c r="C13" s="122" t="s">
        <v>15</v>
      </c>
      <c r="D13" s="123" t="s">
        <v>84</v>
      </c>
      <c r="E13" s="126">
        <v>2</v>
      </c>
      <c r="F13" s="126"/>
      <c r="G13" s="125">
        <v>8000</v>
      </c>
      <c r="H13" s="125"/>
      <c r="I13" s="125">
        <v>100</v>
      </c>
      <c r="J13" s="125">
        <v>20</v>
      </c>
      <c r="K13" s="60">
        <f t="shared" si="6"/>
        <v>1600</v>
      </c>
      <c r="L13" s="60">
        <f t="shared" si="3"/>
        <v>280</v>
      </c>
      <c r="M13" s="125">
        <v>100</v>
      </c>
      <c r="N13" s="71">
        <f t="shared" si="4"/>
        <v>1980</v>
      </c>
      <c r="O13" s="67">
        <f t="shared" si="0"/>
        <v>1</v>
      </c>
      <c r="P13" s="67">
        <f t="shared" si="9"/>
        <v>19.8</v>
      </c>
      <c r="Q13" s="73">
        <f t="shared" si="5"/>
        <v>0.74375275855268719</v>
      </c>
      <c r="R13" s="134"/>
      <c r="S13" s="61" t="str">
        <f t="shared" si="8"/>
        <v/>
      </c>
      <c r="T13" s="61" t="str">
        <f>IF(R13="","",((R13*H13)/100)*Forside!$C$18)</f>
        <v/>
      </c>
      <c r="U13" s="138">
        <v>41320</v>
      </c>
      <c r="V13" s="139" t="s">
        <v>94</v>
      </c>
      <c r="W13" s="8"/>
      <c r="X13" s="1"/>
    </row>
    <row r="14" spans="1:24" x14ac:dyDescent="0.25">
      <c r="A14" s="6"/>
      <c r="B14" s="121" t="s">
        <v>16</v>
      </c>
      <c r="C14" s="122" t="s">
        <v>17</v>
      </c>
      <c r="D14" s="123">
        <v>4000</v>
      </c>
      <c r="E14" s="126">
        <v>2</v>
      </c>
      <c r="F14" s="126"/>
      <c r="G14" s="125">
        <v>7500</v>
      </c>
      <c r="H14" s="125"/>
      <c r="I14" s="125">
        <v>85</v>
      </c>
      <c r="J14" s="125">
        <v>5</v>
      </c>
      <c r="K14" s="60">
        <f t="shared" si="6"/>
        <v>375</v>
      </c>
      <c r="L14" s="60">
        <f t="shared" si="3"/>
        <v>262.5</v>
      </c>
      <c r="M14" s="125">
        <v>1000</v>
      </c>
      <c r="N14" s="71">
        <f t="shared" si="4"/>
        <v>1637.5</v>
      </c>
      <c r="O14" s="67">
        <f t="shared" si="0"/>
        <v>11.764705882352942</v>
      </c>
      <c r="P14" s="67">
        <f t="shared" si="9"/>
        <v>19.264705882352942</v>
      </c>
      <c r="Q14" s="73">
        <f t="shared" si="5"/>
        <v>0.61509855663132584</v>
      </c>
      <c r="R14" s="134"/>
      <c r="S14" s="61" t="str">
        <f t="shared" si="8"/>
        <v/>
      </c>
      <c r="T14" s="61" t="str">
        <f>IF(R14="","",((R14*H14)/100)*Forside!$C$18)</f>
        <v/>
      </c>
      <c r="U14" s="138">
        <v>41320</v>
      </c>
      <c r="V14" s="139" t="s">
        <v>80</v>
      </c>
      <c r="W14" s="8"/>
      <c r="X14" s="1"/>
    </row>
    <row r="15" spans="1:24" x14ac:dyDescent="0.25">
      <c r="A15" s="6"/>
      <c r="B15" s="121" t="s">
        <v>18</v>
      </c>
      <c r="C15" s="122" t="s">
        <v>19</v>
      </c>
      <c r="D15" s="123" t="s">
        <v>78</v>
      </c>
      <c r="E15" s="126">
        <v>4</v>
      </c>
      <c r="F15" s="126"/>
      <c r="G15" s="125">
        <v>5000</v>
      </c>
      <c r="H15" s="125"/>
      <c r="I15" s="125">
        <v>70</v>
      </c>
      <c r="J15" s="125">
        <v>10</v>
      </c>
      <c r="K15" s="60">
        <f t="shared" si="6"/>
        <v>500</v>
      </c>
      <c r="L15" s="60">
        <f t="shared" si="3"/>
        <v>175</v>
      </c>
      <c r="M15" s="125">
        <v>100</v>
      </c>
      <c r="N15" s="71">
        <f t="shared" si="4"/>
        <v>775</v>
      </c>
      <c r="O15" s="67">
        <f t="shared" si="0"/>
        <v>1.4285714285714286</v>
      </c>
      <c r="P15" s="67">
        <f t="shared" si="9"/>
        <v>11.071428571428571</v>
      </c>
      <c r="Q15" s="73">
        <f t="shared" si="5"/>
        <v>0.29111534741329925</v>
      </c>
      <c r="R15" s="134"/>
      <c r="S15" s="61" t="str">
        <f t="shared" si="8"/>
        <v/>
      </c>
      <c r="T15" s="61" t="str">
        <f>IF(R15="","",((R15*H15)/100)*Forside!$C$18)</f>
        <v/>
      </c>
      <c r="U15" s="138">
        <v>41320</v>
      </c>
      <c r="V15" s="139" t="s">
        <v>80</v>
      </c>
      <c r="W15" s="8"/>
      <c r="X15" s="1"/>
    </row>
    <row r="16" spans="1:24" x14ac:dyDescent="0.25">
      <c r="A16" s="6"/>
      <c r="B16" s="121" t="s">
        <v>20</v>
      </c>
      <c r="C16" s="122" t="s">
        <v>21</v>
      </c>
      <c r="D16" s="123" t="s">
        <v>22</v>
      </c>
      <c r="E16" s="126">
        <v>2</v>
      </c>
      <c r="F16" s="126"/>
      <c r="G16" s="125">
        <v>12000</v>
      </c>
      <c r="H16" s="125"/>
      <c r="I16" s="125">
        <v>80</v>
      </c>
      <c r="J16" s="125">
        <v>5</v>
      </c>
      <c r="K16" s="60">
        <f t="shared" si="6"/>
        <v>600</v>
      </c>
      <c r="L16" s="60">
        <f t="shared" si="3"/>
        <v>420</v>
      </c>
      <c r="M16" s="125">
        <v>3000</v>
      </c>
      <c r="N16" s="71">
        <f t="shared" si="4"/>
        <v>4020</v>
      </c>
      <c r="O16" s="67">
        <f t="shared" si="0"/>
        <v>37.5</v>
      </c>
      <c r="P16" s="67">
        <f t="shared" si="9"/>
        <v>50.25</v>
      </c>
      <c r="Q16" s="73">
        <f t="shared" si="5"/>
        <v>1.5100434794857589</v>
      </c>
      <c r="R16" s="134"/>
      <c r="S16" s="61" t="str">
        <f t="shared" si="8"/>
        <v/>
      </c>
      <c r="T16" s="61" t="str">
        <f>IF(R16="","",((R16*H16)/100)*Forside!$C$18)</f>
        <v/>
      </c>
      <c r="U16" s="138">
        <v>41320</v>
      </c>
      <c r="V16" s="139" t="s">
        <v>80</v>
      </c>
      <c r="W16" s="8"/>
      <c r="X16" s="1"/>
    </row>
    <row r="17" spans="1:24" x14ac:dyDescent="0.25">
      <c r="A17" s="6"/>
      <c r="B17" s="121" t="s">
        <v>20</v>
      </c>
      <c r="C17" s="122" t="s">
        <v>21</v>
      </c>
      <c r="D17" s="123" t="s">
        <v>23</v>
      </c>
      <c r="E17" s="126">
        <v>91</v>
      </c>
      <c r="F17" s="126"/>
      <c r="G17" s="125">
        <v>8000</v>
      </c>
      <c r="H17" s="125"/>
      <c r="I17" s="125">
        <v>50</v>
      </c>
      <c r="J17" s="125">
        <v>5</v>
      </c>
      <c r="K17" s="60">
        <f t="shared" si="6"/>
        <v>400</v>
      </c>
      <c r="L17" s="60">
        <f t="shared" si="3"/>
        <v>280</v>
      </c>
      <c r="M17" s="125">
        <v>1000</v>
      </c>
      <c r="N17" s="71">
        <f t="shared" si="4"/>
        <v>1680</v>
      </c>
      <c r="O17" s="67">
        <f t="shared" si="0"/>
        <v>20</v>
      </c>
      <c r="P17" s="67">
        <f t="shared" si="9"/>
        <v>33.6</v>
      </c>
      <c r="Q17" s="73">
        <f t="shared" si="5"/>
        <v>0.6310629466507649</v>
      </c>
      <c r="R17" s="134"/>
      <c r="S17" s="61" t="str">
        <f t="shared" si="8"/>
        <v/>
      </c>
      <c r="T17" s="61" t="str">
        <f>IF(R17="","",((R17*H17)/100)*Forside!$C$18)</f>
        <v/>
      </c>
      <c r="U17" s="138">
        <v>41320</v>
      </c>
      <c r="V17" s="139" t="s">
        <v>80</v>
      </c>
      <c r="W17" s="8"/>
      <c r="X17" s="1"/>
    </row>
    <row r="18" spans="1:24" x14ac:dyDescent="0.25">
      <c r="A18" s="6"/>
      <c r="B18" s="121" t="s">
        <v>24</v>
      </c>
      <c r="C18" s="122" t="s">
        <v>15</v>
      </c>
      <c r="D18" s="123" t="s">
        <v>25</v>
      </c>
      <c r="E18" s="126">
        <v>94</v>
      </c>
      <c r="F18" s="126"/>
      <c r="G18" s="125">
        <v>7500</v>
      </c>
      <c r="H18" s="125"/>
      <c r="I18" s="125">
        <v>50</v>
      </c>
      <c r="J18" s="125">
        <v>5</v>
      </c>
      <c r="K18" s="60">
        <f t="shared" si="6"/>
        <v>375</v>
      </c>
      <c r="L18" s="60">
        <f t="shared" si="3"/>
        <v>262.5</v>
      </c>
      <c r="M18" s="125">
        <v>100</v>
      </c>
      <c r="N18" s="71">
        <f t="shared" si="4"/>
        <v>737.5</v>
      </c>
      <c r="O18" s="67">
        <f t="shared" si="0"/>
        <v>2</v>
      </c>
      <c r="P18" s="67">
        <f t="shared" si="9"/>
        <v>14.75</v>
      </c>
      <c r="Q18" s="73">
        <f t="shared" si="5"/>
        <v>0.27702912092555898</v>
      </c>
      <c r="R18" s="134"/>
      <c r="S18" s="61" t="str">
        <f t="shared" si="8"/>
        <v/>
      </c>
      <c r="T18" s="61" t="str">
        <f>IF(R18="","",((R18*H18)/100)*Forside!$C$18)</f>
        <v/>
      </c>
      <c r="U18" s="138">
        <v>41320</v>
      </c>
      <c r="V18" s="139" t="s">
        <v>80</v>
      </c>
      <c r="W18" s="8"/>
      <c r="X18" s="1"/>
    </row>
    <row r="19" spans="1:24" x14ac:dyDescent="0.25">
      <c r="A19" s="6"/>
      <c r="B19" s="121" t="s">
        <v>26</v>
      </c>
      <c r="C19" s="122" t="s">
        <v>27</v>
      </c>
      <c r="D19" s="123" t="s">
        <v>25</v>
      </c>
      <c r="E19" s="126">
        <v>0</v>
      </c>
      <c r="F19" s="126"/>
      <c r="G19" s="125">
        <v>9000</v>
      </c>
      <c r="H19" s="125"/>
      <c r="I19" s="125">
        <v>200</v>
      </c>
      <c r="J19" s="125">
        <v>1</v>
      </c>
      <c r="K19" s="60">
        <f t="shared" si="6"/>
        <v>90</v>
      </c>
      <c r="L19" s="60">
        <f t="shared" si="3"/>
        <v>315</v>
      </c>
      <c r="M19" s="125">
        <v>700</v>
      </c>
      <c r="N19" s="71">
        <f t="shared" si="4"/>
        <v>1105</v>
      </c>
      <c r="O19" s="67">
        <f t="shared" si="0"/>
        <v>3.5</v>
      </c>
      <c r="P19" s="67">
        <f t="shared" si="9"/>
        <v>5.5250000000000004</v>
      </c>
      <c r="Q19" s="73">
        <f t="shared" si="5"/>
        <v>0.4150741405054138</v>
      </c>
      <c r="R19" s="134"/>
      <c r="S19" s="61" t="str">
        <f t="shared" si="8"/>
        <v/>
      </c>
      <c r="T19" s="61" t="str">
        <f>IF(R19="","",((R19*H19)/100)*Forside!$C$18)</f>
        <v/>
      </c>
      <c r="U19" s="138">
        <v>41320</v>
      </c>
      <c r="V19" s="139" t="s">
        <v>80</v>
      </c>
      <c r="W19" s="8"/>
      <c r="X19" s="1"/>
    </row>
    <row r="20" spans="1:24" x14ac:dyDescent="0.25">
      <c r="A20" s="6"/>
      <c r="B20" s="121" t="s">
        <v>28</v>
      </c>
      <c r="C20" s="122" t="s">
        <v>29</v>
      </c>
      <c r="D20" s="123" t="s">
        <v>30</v>
      </c>
      <c r="E20" s="126">
        <v>7</v>
      </c>
      <c r="F20" s="126"/>
      <c r="G20" s="125">
        <v>17000</v>
      </c>
      <c r="H20" s="125"/>
      <c r="I20" s="125">
        <v>60</v>
      </c>
      <c r="J20" s="125">
        <v>10</v>
      </c>
      <c r="K20" s="60">
        <f t="shared" si="6"/>
        <v>1700</v>
      </c>
      <c r="L20" s="60">
        <f t="shared" si="3"/>
        <v>595</v>
      </c>
      <c r="M20" s="125">
        <v>2000</v>
      </c>
      <c r="N20" s="71">
        <f t="shared" si="4"/>
        <v>4295</v>
      </c>
      <c r="O20" s="67">
        <f t="shared" si="0"/>
        <v>33.333333333333336</v>
      </c>
      <c r="P20" s="67">
        <f t="shared" si="9"/>
        <v>71.583333333333329</v>
      </c>
      <c r="Q20" s="73">
        <f t="shared" si="5"/>
        <v>1.6133424737291877</v>
      </c>
      <c r="R20" s="134"/>
      <c r="S20" s="61" t="str">
        <f t="shared" si="8"/>
        <v/>
      </c>
      <c r="T20" s="61" t="str">
        <f>IF(R20="","",((R20*H20)/100)*Forside!$C$18)</f>
        <v/>
      </c>
      <c r="U20" s="138">
        <v>41320</v>
      </c>
      <c r="V20" s="139" t="s">
        <v>80</v>
      </c>
      <c r="W20" s="8"/>
      <c r="X20" s="1"/>
    </row>
    <row r="21" spans="1:24" x14ac:dyDescent="0.25">
      <c r="A21" s="6"/>
      <c r="B21" s="121" t="s">
        <v>31</v>
      </c>
      <c r="C21" s="122" t="s">
        <v>32</v>
      </c>
      <c r="D21" s="123" t="s">
        <v>33</v>
      </c>
      <c r="E21" s="126">
        <v>98</v>
      </c>
      <c r="F21" s="126"/>
      <c r="G21" s="125">
        <v>9000</v>
      </c>
      <c r="H21" s="125"/>
      <c r="I21" s="125">
        <v>100</v>
      </c>
      <c r="J21" s="125">
        <v>5</v>
      </c>
      <c r="K21" s="60">
        <f t="shared" si="6"/>
        <v>450</v>
      </c>
      <c r="L21" s="60">
        <f t="shared" si="3"/>
        <v>315</v>
      </c>
      <c r="M21" s="125">
        <v>1000</v>
      </c>
      <c r="N21" s="71">
        <f t="shared" si="4"/>
        <v>1765</v>
      </c>
      <c r="O21" s="67">
        <f t="shared" si="0"/>
        <v>10</v>
      </c>
      <c r="P21" s="67">
        <f t="shared" si="9"/>
        <v>17.649999999999999</v>
      </c>
      <c r="Q21" s="73">
        <f t="shared" si="5"/>
        <v>0.6629917266896429</v>
      </c>
      <c r="R21" s="134"/>
      <c r="S21" s="61" t="str">
        <f t="shared" si="8"/>
        <v/>
      </c>
      <c r="T21" s="61" t="str">
        <f>IF(R21="","",((R21*H21)/100)*Forside!$C$18)</f>
        <v/>
      </c>
      <c r="U21" s="138">
        <v>41320</v>
      </c>
      <c r="V21" s="139" t="s">
        <v>80</v>
      </c>
      <c r="W21" s="8"/>
      <c r="X21" s="1"/>
    </row>
    <row r="22" spans="1:24" x14ac:dyDescent="0.25">
      <c r="A22" s="6"/>
      <c r="B22" s="121" t="s">
        <v>34</v>
      </c>
      <c r="C22" s="122" t="s">
        <v>35</v>
      </c>
      <c r="D22" s="123" t="s">
        <v>36</v>
      </c>
      <c r="E22" s="126">
        <v>3</v>
      </c>
      <c r="F22" s="126"/>
      <c r="G22" s="125">
        <v>9000</v>
      </c>
      <c r="H22" s="125"/>
      <c r="I22" s="125">
        <v>90</v>
      </c>
      <c r="J22" s="125">
        <v>20</v>
      </c>
      <c r="K22" s="60">
        <f t="shared" si="6"/>
        <v>1800</v>
      </c>
      <c r="L22" s="60">
        <f t="shared" si="3"/>
        <v>315</v>
      </c>
      <c r="M22" s="125">
        <v>1000</v>
      </c>
      <c r="N22" s="71">
        <f t="shared" si="4"/>
        <v>3115</v>
      </c>
      <c r="O22" s="67">
        <f t="shared" si="0"/>
        <v>11.111111111111111</v>
      </c>
      <c r="P22" s="67">
        <f t="shared" si="9"/>
        <v>34.611111111111114</v>
      </c>
      <c r="Q22" s="73">
        <f t="shared" si="5"/>
        <v>1.1700958802482933</v>
      </c>
      <c r="R22" s="134"/>
      <c r="S22" s="61" t="str">
        <f t="shared" si="8"/>
        <v/>
      </c>
      <c r="T22" s="61" t="str">
        <f>IF(R22="","",((R22*H22)/100)*Forside!$C$18)</f>
        <v/>
      </c>
      <c r="U22" s="138">
        <v>41320</v>
      </c>
      <c r="V22" s="139" t="s">
        <v>81</v>
      </c>
      <c r="W22" s="8"/>
      <c r="X22" s="1"/>
    </row>
    <row r="23" spans="1:24" x14ac:dyDescent="0.25">
      <c r="A23" s="6"/>
      <c r="B23" s="121" t="s">
        <v>37</v>
      </c>
      <c r="C23" s="122" t="s">
        <v>68</v>
      </c>
      <c r="D23" s="123" t="s">
        <v>100</v>
      </c>
      <c r="E23" s="126">
        <v>12</v>
      </c>
      <c r="F23" s="126"/>
      <c r="G23" s="125">
        <v>40000</v>
      </c>
      <c r="H23" s="125"/>
      <c r="I23" s="125">
        <v>300</v>
      </c>
      <c r="J23" s="125">
        <v>12</v>
      </c>
      <c r="K23" s="60">
        <f t="shared" si="6"/>
        <v>4800</v>
      </c>
      <c r="L23" s="60">
        <f t="shared" si="3"/>
        <v>1400</v>
      </c>
      <c r="M23" s="125">
        <v>3000</v>
      </c>
      <c r="N23" s="71">
        <f t="shared" si="4"/>
        <v>9200</v>
      </c>
      <c r="O23" s="67">
        <f t="shared" si="0"/>
        <v>10</v>
      </c>
      <c r="P23" s="67">
        <f t="shared" si="9"/>
        <v>30.666666666666668</v>
      </c>
      <c r="Q23" s="73">
        <f t="shared" si="5"/>
        <v>3.4558208983256171</v>
      </c>
      <c r="R23" s="134"/>
      <c r="S23" s="61" t="str">
        <f t="shared" si="8"/>
        <v/>
      </c>
      <c r="T23" s="61" t="str">
        <f>IF(R23="","",((R23*H23)/100)*Forside!$C$18)</f>
        <v/>
      </c>
      <c r="U23" s="138">
        <v>41320</v>
      </c>
      <c r="V23" s="139" t="s">
        <v>80</v>
      </c>
      <c r="W23" s="8"/>
      <c r="X23" s="1"/>
    </row>
    <row r="24" spans="1:24" x14ac:dyDescent="0.25">
      <c r="A24" s="6"/>
      <c r="B24" s="121" t="s">
        <v>37</v>
      </c>
      <c r="C24" s="122" t="s">
        <v>29</v>
      </c>
      <c r="D24" s="123" t="s">
        <v>82</v>
      </c>
      <c r="E24" s="126">
        <v>3</v>
      </c>
      <c r="F24" s="126"/>
      <c r="G24" s="125">
        <v>21000</v>
      </c>
      <c r="H24" s="125"/>
      <c r="I24" s="125">
        <v>300</v>
      </c>
      <c r="J24" s="125">
        <v>5</v>
      </c>
      <c r="K24" s="60">
        <f t="shared" si="6"/>
        <v>1050</v>
      </c>
      <c r="L24" s="60">
        <f t="shared" si="3"/>
        <v>735</v>
      </c>
      <c r="M24" s="125">
        <v>3000</v>
      </c>
      <c r="N24" s="71">
        <f t="shared" si="4"/>
        <v>4785</v>
      </c>
      <c r="O24" s="67">
        <f t="shared" si="0"/>
        <v>10</v>
      </c>
      <c r="P24" s="67">
        <f t="shared" si="9"/>
        <v>15.95</v>
      </c>
      <c r="Q24" s="73">
        <f t="shared" si="5"/>
        <v>1.7974024998356606</v>
      </c>
      <c r="R24" s="134"/>
      <c r="S24" s="61" t="str">
        <f t="shared" si="8"/>
        <v/>
      </c>
      <c r="T24" s="61" t="str">
        <f>IF(R24="","",((R24*H24)/100)*Forside!$C$18)</f>
        <v/>
      </c>
      <c r="U24" s="138">
        <v>41320</v>
      </c>
      <c r="V24" s="139" t="s">
        <v>87</v>
      </c>
      <c r="W24" s="8"/>
      <c r="X24" s="1"/>
    </row>
    <row r="25" spans="1:24" x14ac:dyDescent="0.25">
      <c r="A25" s="6"/>
      <c r="B25" s="121"/>
      <c r="C25" s="122"/>
      <c r="D25" s="123"/>
      <c r="E25" s="126"/>
      <c r="F25" s="126"/>
      <c r="G25" s="125"/>
      <c r="H25" s="125"/>
      <c r="I25" s="125"/>
      <c r="J25" s="125"/>
      <c r="K25" s="60" t="str">
        <f t="shared" si="6"/>
        <v/>
      </c>
      <c r="L25" s="60"/>
      <c r="M25" s="125"/>
      <c r="N25" s="71" t="str">
        <f t="shared" si="4"/>
        <v/>
      </c>
      <c r="O25" s="67" t="str">
        <f t="shared" si="0"/>
        <v/>
      </c>
      <c r="P25" s="67" t="str">
        <f t="shared" si="9"/>
        <v/>
      </c>
      <c r="Q25" s="73" t="str">
        <f t="shared" si="5"/>
        <v/>
      </c>
      <c r="R25" s="125"/>
      <c r="S25" s="70" t="str">
        <f t="shared" si="8"/>
        <v/>
      </c>
      <c r="T25" s="70" t="str">
        <f>IF(R25="","",((R25*H25)/100)*Forside!$C$18)</f>
        <v/>
      </c>
      <c r="U25" s="138">
        <v>41320</v>
      </c>
      <c r="V25" s="139" t="s">
        <v>80</v>
      </c>
      <c r="W25" s="8"/>
      <c r="X25" s="1"/>
    </row>
    <row r="26" spans="1:24" x14ac:dyDescent="0.25">
      <c r="A26" s="6"/>
      <c r="B26" s="121" t="s">
        <v>38</v>
      </c>
      <c r="C26" s="122" t="s">
        <v>97</v>
      </c>
      <c r="D26" s="123" t="s">
        <v>98</v>
      </c>
      <c r="E26" s="126">
        <v>8</v>
      </c>
      <c r="F26" s="126"/>
      <c r="G26" s="125">
        <v>39000</v>
      </c>
      <c r="H26" s="125"/>
      <c r="I26" s="125">
        <v>450</v>
      </c>
      <c r="J26" s="125">
        <v>10</v>
      </c>
      <c r="K26" s="60">
        <f t="shared" si="6"/>
        <v>3900</v>
      </c>
      <c r="L26" s="60">
        <f t="shared" si="3"/>
        <v>1365</v>
      </c>
      <c r="M26" s="125">
        <v>200</v>
      </c>
      <c r="N26" s="71">
        <f t="shared" si="4"/>
        <v>5465</v>
      </c>
      <c r="O26" s="67">
        <f t="shared" si="0"/>
        <v>0.44444444444444442</v>
      </c>
      <c r="P26" s="67">
        <f t="shared" si="9"/>
        <v>12.144444444444444</v>
      </c>
      <c r="Q26" s="73">
        <f t="shared" si="5"/>
        <v>2.0528327401466844</v>
      </c>
      <c r="R26" s="134"/>
      <c r="S26" s="61" t="str">
        <f t="shared" si="8"/>
        <v/>
      </c>
      <c r="T26" s="61" t="str">
        <f>IF(R26="","",((R26*H26)/100)*Forside!$C$18)</f>
        <v/>
      </c>
      <c r="U26" s="138">
        <v>41320</v>
      </c>
      <c r="V26" s="139" t="s">
        <v>80</v>
      </c>
      <c r="W26" s="8"/>
      <c r="X26" s="1"/>
    </row>
    <row r="27" spans="1:24" x14ac:dyDescent="0.25">
      <c r="A27" s="6"/>
      <c r="B27" s="121" t="s">
        <v>39</v>
      </c>
      <c r="C27" s="122" t="s">
        <v>40</v>
      </c>
      <c r="D27" s="123" t="s">
        <v>41</v>
      </c>
      <c r="E27" s="126">
        <v>99</v>
      </c>
      <c r="F27" s="126"/>
      <c r="G27" s="125">
        <v>20000</v>
      </c>
      <c r="H27" s="125">
        <v>110</v>
      </c>
      <c r="I27" s="125"/>
      <c r="J27" s="125">
        <v>4</v>
      </c>
      <c r="K27" s="60">
        <f t="shared" si="6"/>
        <v>800</v>
      </c>
      <c r="L27" s="60">
        <f t="shared" si="3"/>
        <v>700</v>
      </c>
      <c r="M27" s="125">
        <v>5000</v>
      </c>
      <c r="N27" s="71">
        <f t="shared" si="4"/>
        <v>6500</v>
      </c>
      <c r="O27" s="67">
        <f>IF(AND(H27="",I27=""),"",(IF(H27&gt;0,M27/H27,M27/I27)))</f>
        <v>45.454545454545453</v>
      </c>
      <c r="P27" s="67">
        <f t="shared" si="9"/>
        <v>59.090909090909093</v>
      </c>
      <c r="Q27" s="73">
        <f t="shared" si="5"/>
        <v>2.4416125912083166</v>
      </c>
      <c r="R27" s="134"/>
      <c r="S27" s="61" t="str">
        <f t="shared" si="8"/>
        <v/>
      </c>
      <c r="T27" s="61" t="str">
        <f>IF(R27="","",((R27*H27)/100)*Forside!$C$18)</f>
        <v/>
      </c>
      <c r="U27" s="138">
        <v>41320</v>
      </c>
      <c r="V27" s="139" t="s">
        <v>80</v>
      </c>
      <c r="W27" s="8"/>
      <c r="X27" s="1"/>
    </row>
    <row r="28" spans="1:24" x14ac:dyDescent="0.25">
      <c r="A28" s="6"/>
      <c r="B28" s="121" t="s">
        <v>39</v>
      </c>
      <c r="C28" s="122" t="s">
        <v>42</v>
      </c>
      <c r="D28" s="123" t="s">
        <v>43</v>
      </c>
      <c r="E28" s="126">
        <v>97</v>
      </c>
      <c r="F28" s="126"/>
      <c r="G28" s="125">
        <v>25000</v>
      </c>
      <c r="H28" s="125">
        <v>100</v>
      </c>
      <c r="I28" s="125"/>
      <c r="J28" s="125">
        <v>4</v>
      </c>
      <c r="K28" s="60">
        <f t="shared" si="6"/>
        <v>1000</v>
      </c>
      <c r="L28" s="60">
        <f t="shared" si="3"/>
        <v>875</v>
      </c>
      <c r="M28" s="125">
        <v>4000</v>
      </c>
      <c r="N28" s="71">
        <f t="shared" si="4"/>
        <v>5875</v>
      </c>
      <c r="O28" s="67">
        <f t="shared" si="0"/>
        <v>40</v>
      </c>
      <c r="P28" s="67">
        <f t="shared" si="9"/>
        <v>58.75</v>
      </c>
      <c r="Q28" s="73">
        <f t="shared" si="5"/>
        <v>2.2068421497459783</v>
      </c>
      <c r="R28" s="134"/>
      <c r="S28" s="61" t="str">
        <f t="shared" si="8"/>
        <v/>
      </c>
      <c r="T28" s="61" t="str">
        <f>IF(R28="","",((R28*H28)/100)*Forside!$C$18)</f>
        <v/>
      </c>
      <c r="U28" s="138">
        <v>41320</v>
      </c>
      <c r="V28" s="139" t="s">
        <v>80</v>
      </c>
      <c r="W28" s="8"/>
      <c r="X28" s="1"/>
    </row>
    <row r="29" spans="1:24" x14ac:dyDescent="0.25">
      <c r="A29" s="6"/>
      <c r="B29" s="121" t="s">
        <v>44</v>
      </c>
      <c r="C29" s="122" t="s">
        <v>86</v>
      </c>
      <c r="D29" s="123" t="s">
        <v>45</v>
      </c>
      <c r="E29" s="126">
        <v>1</v>
      </c>
      <c r="F29" s="126"/>
      <c r="G29" s="125">
        <v>7500</v>
      </c>
      <c r="H29" s="125">
        <v>20</v>
      </c>
      <c r="I29" s="125"/>
      <c r="J29" s="125">
        <v>5</v>
      </c>
      <c r="K29" s="60">
        <f t="shared" si="6"/>
        <v>375</v>
      </c>
      <c r="L29" s="60">
        <f t="shared" si="3"/>
        <v>262.5</v>
      </c>
      <c r="M29" s="125">
        <v>200</v>
      </c>
      <c r="N29" s="71">
        <f t="shared" si="4"/>
        <v>837.5</v>
      </c>
      <c r="O29" s="67">
        <f t="shared" si="0"/>
        <v>10</v>
      </c>
      <c r="P29" s="67">
        <f t="shared" si="9"/>
        <v>41.875</v>
      </c>
      <c r="Q29" s="73">
        <f t="shared" si="5"/>
        <v>0.31459239155953311</v>
      </c>
      <c r="R29" s="134"/>
      <c r="S29" s="61" t="str">
        <f t="shared" si="8"/>
        <v/>
      </c>
      <c r="T29" s="61" t="str">
        <f>IF(R29="","",((R29*H29)/100)*Forside!$C$18)</f>
        <v/>
      </c>
      <c r="U29" s="138">
        <v>41320</v>
      </c>
      <c r="V29" s="139" t="s">
        <v>80</v>
      </c>
      <c r="W29" s="8"/>
      <c r="X29" s="1"/>
    </row>
    <row r="30" spans="1:24" x14ac:dyDescent="0.25">
      <c r="A30" s="6"/>
      <c r="B30" s="121" t="s">
        <v>90</v>
      </c>
      <c r="C30" s="122" t="s">
        <v>91</v>
      </c>
      <c r="D30" s="123" t="s">
        <v>92</v>
      </c>
      <c r="E30" s="126">
        <v>98</v>
      </c>
      <c r="F30" s="126"/>
      <c r="G30" s="125">
        <v>28000</v>
      </c>
      <c r="H30" s="125">
        <v>50</v>
      </c>
      <c r="I30" s="125"/>
      <c r="J30" s="125">
        <v>7</v>
      </c>
      <c r="K30" s="60">
        <f t="shared" si="6"/>
        <v>1960</v>
      </c>
      <c r="L30" s="60">
        <f t="shared" si="3"/>
        <v>980</v>
      </c>
      <c r="M30" s="125">
        <v>1000</v>
      </c>
      <c r="N30" s="71">
        <f t="shared" si="4"/>
        <v>3940</v>
      </c>
      <c r="O30" s="67">
        <f t="shared" si="0"/>
        <v>20</v>
      </c>
      <c r="P30" s="67">
        <f t="shared" si="9"/>
        <v>78.8</v>
      </c>
      <c r="Q30" s="73">
        <f t="shared" si="5"/>
        <v>1.4799928629785795</v>
      </c>
      <c r="R30" s="134"/>
      <c r="S30" s="61" t="str">
        <f t="shared" si="8"/>
        <v/>
      </c>
      <c r="T30" s="61" t="str">
        <f>IF(R30="","",((R30*H30)/100)*Forside!$C$18)</f>
        <v/>
      </c>
      <c r="U30" s="138">
        <v>41320</v>
      </c>
      <c r="V30" s="139" t="s">
        <v>80</v>
      </c>
      <c r="W30" s="8"/>
      <c r="X30" s="1"/>
    </row>
    <row r="31" spans="1:24" x14ac:dyDescent="0.25">
      <c r="A31" s="6"/>
      <c r="B31" s="121" t="s">
        <v>46</v>
      </c>
      <c r="C31" s="122" t="s">
        <v>47</v>
      </c>
      <c r="D31" s="123" t="s">
        <v>48</v>
      </c>
      <c r="E31" s="126">
        <v>4</v>
      </c>
      <c r="F31" s="126"/>
      <c r="G31" s="125">
        <v>30000</v>
      </c>
      <c r="H31" s="125"/>
      <c r="I31" s="125">
        <v>5000</v>
      </c>
      <c r="J31" s="125">
        <v>5</v>
      </c>
      <c r="K31" s="60">
        <f t="shared" si="6"/>
        <v>1500</v>
      </c>
      <c r="L31" s="60">
        <f t="shared" si="3"/>
        <v>1050</v>
      </c>
      <c r="M31" s="125">
        <v>7000</v>
      </c>
      <c r="N31" s="71">
        <f t="shared" si="4"/>
        <v>9550</v>
      </c>
      <c r="O31" s="67">
        <f t="shared" si="0"/>
        <v>1.4</v>
      </c>
      <c r="P31" s="67">
        <f t="shared" si="9"/>
        <v>1.91</v>
      </c>
      <c r="Q31" s="73">
        <f t="shared" si="5"/>
        <v>3.5872923455445265</v>
      </c>
      <c r="R31" s="134"/>
      <c r="S31" s="61" t="str">
        <f t="shared" si="8"/>
        <v/>
      </c>
      <c r="T31" s="61" t="str">
        <f>IF(R31="","",((R31*H31)/100)*Forside!$C$18)</f>
        <v/>
      </c>
      <c r="U31" s="138">
        <v>41320</v>
      </c>
      <c r="V31" s="139" t="s">
        <v>80</v>
      </c>
      <c r="W31" s="8"/>
      <c r="X31" s="1"/>
    </row>
    <row r="32" spans="1:24" x14ac:dyDescent="0.25">
      <c r="A32" s="6"/>
      <c r="B32" s="121" t="s">
        <v>49</v>
      </c>
      <c r="C32" s="122" t="s">
        <v>50</v>
      </c>
      <c r="D32" s="123" t="s">
        <v>51</v>
      </c>
      <c r="E32" s="126">
        <v>96</v>
      </c>
      <c r="F32" s="126"/>
      <c r="G32" s="125">
        <v>8000</v>
      </c>
      <c r="H32" s="125">
        <v>25</v>
      </c>
      <c r="I32" s="125"/>
      <c r="J32" s="125">
        <v>10</v>
      </c>
      <c r="K32" s="60">
        <f t="shared" si="6"/>
        <v>800</v>
      </c>
      <c r="L32" s="60">
        <f t="shared" si="3"/>
        <v>280</v>
      </c>
      <c r="M32" s="125">
        <v>1200</v>
      </c>
      <c r="N32" s="71">
        <f t="shared" si="4"/>
        <v>2280</v>
      </c>
      <c r="O32" s="67">
        <f t="shared" si="0"/>
        <v>48</v>
      </c>
      <c r="P32" s="67">
        <f t="shared" si="9"/>
        <v>91.2</v>
      </c>
      <c r="Q32" s="73">
        <f t="shared" si="5"/>
        <v>0.85644257045460948</v>
      </c>
      <c r="R32" s="134"/>
      <c r="S32" s="61" t="str">
        <f t="shared" si="8"/>
        <v/>
      </c>
      <c r="T32" s="61" t="str">
        <f>IF(R32="","",((R32*H32)/100)*Forside!$C$18)</f>
        <v/>
      </c>
      <c r="U32" s="138">
        <v>41320</v>
      </c>
      <c r="V32" s="139" t="s">
        <v>95</v>
      </c>
      <c r="W32" s="8"/>
      <c r="X32" s="1"/>
    </row>
    <row r="33" spans="1:24" x14ac:dyDescent="0.25">
      <c r="A33" s="6"/>
      <c r="B33" s="121" t="s">
        <v>52</v>
      </c>
      <c r="C33" s="122" t="s">
        <v>50</v>
      </c>
      <c r="D33" s="123" t="s">
        <v>53</v>
      </c>
      <c r="E33" s="126">
        <v>11</v>
      </c>
      <c r="F33" s="126"/>
      <c r="G33" s="125">
        <v>9000</v>
      </c>
      <c r="H33" s="125"/>
      <c r="I33" s="125">
        <v>3000</v>
      </c>
      <c r="J33" s="125">
        <v>20</v>
      </c>
      <c r="K33" s="60">
        <f t="shared" si="6"/>
        <v>1800</v>
      </c>
      <c r="L33" s="60">
        <f t="shared" si="3"/>
        <v>315</v>
      </c>
      <c r="M33" s="125">
        <v>400</v>
      </c>
      <c r="N33" s="71">
        <f t="shared" si="4"/>
        <v>2515</v>
      </c>
      <c r="O33" s="67">
        <f t="shared" si="0"/>
        <v>0.13333333333333333</v>
      </c>
      <c r="P33" s="67">
        <f t="shared" si="9"/>
        <v>0.83833333333333337</v>
      </c>
      <c r="Q33" s="73">
        <f t="shared" si="5"/>
        <v>0.94471625644444857</v>
      </c>
      <c r="R33" s="134"/>
      <c r="S33" s="61" t="str">
        <f t="shared" si="8"/>
        <v/>
      </c>
      <c r="T33" s="61" t="str">
        <f>IF(R33="","",((R33*H33)/100)*Forside!$C$18)</f>
        <v/>
      </c>
      <c r="U33" s="138">
        <v>41320</v>
      </c>
      <c r="V33" s="139" t="s">
        <v>80</v>
      </c>
      <c r="W33" s="8"/>
      <c r="X33" s="1"/>
    </row>
    <row r="34" spans="1:24" x14ac:dyDescent="0.25">
      <c r="A34" s="6"/>
      <c r="B34" s="121" t="s">
        <v>54</v>
      </c>
      <c r="C34" s="122" t="s">
        <v>55</v>
      </c>
      <c r="D34" s="123" t="s">
        <v>56</v>
      </c>
      <c r="E34" s="126">
        <v>98</v>
      </c>
      <c r="F34" s="126"/>
      <c r="G34" s="125">
        <v>23000</v>
      </c>
      <c r="H34" s="125"/>
      <c r="I34" s="125">
        <v>45</v>
      </c>
      <c r="J34" s="125">
        <v>5</v>
      </c>
      <c r="K34" s="60">
        <f t="shared" si="6"/>
        <v>1150</v>
      </c>
      <c r="L34" s="60">
        <f t="shared" si="3"/>
        <v>805</v>
      </c>
      <c r="M34" s="125">
        <v>3000</v>
      </c>
      <c r="N34" s="71">
        <f t="shared" si="4"/>
        <v>4955</v>
      </c>
      <c r="O34" s="67">
        <f t="shared" si="0"/>
        <v>66.666666666666671</v>
      </c>
      <c r="P34" s="67">
        <f t="shared" si="9"/>
        <v>110.11111111111111</v>
      </c>
      <c r="Q34" s="73">
        <f t="shared" si="5"/>
        <v>1.8612600599134166</v>
      </c>
      <c r="R34" s="134"/>
      <c r="S34" s="61" t="str">
        <f t="shared" si="8"/>
        <v/>
      </c>
      <c r="T34" s="61" t="str">
        <f>IF(R34="","",((R34*H34)/100)*Forside!$C$18)</f>
        <v/>
      </c>
      <c r="U34" s="138">
        <v>41320</v>
      </c>
      <c r="V34" s="139" t="s">
        <v>80</v>
      </c>
      <c r="W34" s="8"/>
      <c r="X34" s="1"/>
    </row>
    <row r="35" spans="1:24" x14ac:dyDescent="0.25">
      <c r="A35" s="6"/>
      <c r="B35" s="121" t="s">
        <v>54</v>
      </c>
      <c r="C35" s="122" t="s">
        <v>57</v>
      </c>
      <c r="D35" s="123" t="s">
        <v>58</v>
      </c>
      <c r="E35" s="126">
        <v>96</v>
      </c>
      <c r="F35" s="126"/>
      <c r="G35" s="125">
        <v>13000</v>
      </c>
      <c r="H35" s="125"/>
      <c r="I35" s="125">
        <v>15</v>
      </c>
      <c r="J35" s="125">
        <v>5</v>
      </c>
      <c r="K35" s="60">
        <f t="shared" si="6"/>
        <v>650</v>
      </c>
      <c r="L35" s="60">
        <f t="shared" si="3"/>
        <v>455</v>
      </c>
      <c r="M35" s="125">
        <v>1300</v>
      </c>
      <c r="N35" s="71">
        <f t="shared" si="4"/>
        <v>2405</v>
      </c>
      <c r="O35" s="67">
        <f t="shared" si="0"/>
        <v>86.666666666666671</v>
      </c>
      <c r="P35" s="67">
        <f t="shared" si="9"/>
        <v>160.33333333333334</v>
      </c>
      <c r="Q35" s="73">
        <f t="shared" si="5"/>
        <v>0.90339665874707709</v>
      </c>
      <c r="R35" s="134"/>
      <c r="S35" s="61" t="str">
        <f t="shared" si="8"/>
        <v/>
      </c>
      <c r="T35" s="61" t="str">
        <f>IF(R35="","",((R35*H35)/100)*Forside!$C$18)</f>
        <v/>
      </c>
      <c r="U35" s="138">
        <v>41320</v>
      </c>
      <c r="V35" s="139" t="s">
        <v>80</v>
      </c>
      <c r="W35" s="8"/>
      <c r="X35" s="1"/>
    </row>
    <row r="36" spans="1:24" x14ac:dyDescent="0.25">
      <c r="A36" s="6"/>
      <c r="B36" s="121" t="s">
        <v>59</v>
      </c>
      <c r="C36" s="122" t="s">
        <v>60</v>
      </c>
      <c r="D36" s="123" t="s">
        <v>61</v>
      </c>
      <c r="E36" s="126">
        <v>3</v>
      </c>
      <c r="F36" s="126"/>
      <c r="G36" s="125">
        <v>19000</v>
      </c>
      <c r="H36" s="125"/>
      <c r="I36" s="125">
        <v>40</v>
      </c>
      <c r="J36" s="125">
        <v>5</v>
      </c>
      <c r="K36" s="60">
        <f t="shared" si="6"/>
        <v>950</v>
      </c>
      <c r="L36" s="60">
        <f t="shared" si="3"/>
        <v>665</v>
      </c>
      <c r="M36" s="125">
        <v>3000</v>
      </c>
      <c r="N36" s="71">
        <f t="shared" si="4"/>
        <v>4615</v>
      </c>
      <c r="O36" s="67">
        <f t="shared" si="0"/>
        <v>75</v>
      </c>
      <c r="P36" s="67">
        <f t="shared" si="9"/>
        <v>115.375</v>
      </c>
      <c r="Q36" s="73">
        <f t="shared" si="5"/>
        <v>1.7335449397579048</v>
      </c>
      <c r="R36" s="134"/>
      <c r="S36" s="61" t="str">
        <f t="shared" si="8"/>
        <v/>
      </c>
      <c r="T36" s="61" t="str">
        <f>IF(R36="","",((R36*H36)/100)*Forside!$C$18)</f>
        <v/>
      </c>
      <c r="U36" s="138">
        <v>41320</v>
      </c>
      <c r="V36" s="139" t="s">
        <v>96</v>
      </c>
      <c r="W36" s="8"/>
      <c r="X36" s="1"/>
    </row>
    <row r="37" spans="1:24" x14ac:dyDescent="0.25">
      <c r="A37" s="6"/>
      <c r="B37" s="121" t="s">
        <v>62</v>
      </c>
      <c r="C37" s="122" t="s">
        <v>63</v>
      </c>
      <c r="D37" s="123" t="s">
        <v>64</v>
      </c>
      <c r="E37" s="126">
        <v>1</v>
      </c>
      <c r="F37" s="126"/>
      <c r="G37" s="125">
        <v>4000</v>
      </c>
      <c r="H37" s="125"/>
      <c r="I37" s="125"/>
      <c r="J37" s="125">
        <v>5</v>
      </c>
      <c r="K37" s="60">
        <f t="shared" si="6"/>
        <v>200</v>
      </c>
      <c r="L37" s="60">
        <f t="shared" si="3"/>
        <v>140</v>
      </c>
      <c r="M37" s="125">
        <v>500</v>
      </c>
      <c r="N37" s="71">
        <f t="shared" si="4"/>
        <v>840</v>
      </c>
      <c r="O37" s="67" t="str">
        <f t="shared" si="0"/>
        <v/>
      </c>
      <c r="P37" s="67" t="str">
        <f t="shared" si="9"/>
        <v/>
      </c>
      <c r="Q37" s="73">
        <f t="shared" si="5"/>
        <v>0.31553147332538245</v>
      </c>
      <c r="R37" s="134"/>
      <c r="S37" s="61" t="str">
        <f t="shared" si="8"/>
        <v/>
      </c>
      <c r="T37" s="61" t="str">
        <f>IF(R37="","",((R37*H37)/100)*Forside!$C$18)</f>
        <v/>
      </c>
      <c r="U37" s="138">
        <v>41320</v>
      </c>
      <c r="V37" s="139" t="s">
        <v>80</v>
      </c>
      <c r="W37" s="8"/>
      <c r="X37" s="1"/>
    </row>
    <row r="38" spans="1:24" x14ac:dyDescent="0.25">
      <c r="A38" s="6"/>
      <c r="B38" s="121" t="s">
        <v>65</v>
      </c>
      <c r="C38" s="122" t="s">
        <v>29</v>
      </c>
      <c r="D38" s="123" t="s">
        <v>66</v>
      </c>
      <c r="E38" s="126">
        <v>5</v>
      </c>
      <c r="F38" s="126"/>
      <c r="G38" s="125">
        <v>32000</v>
      </c>
      <c r="H38" s="125"/>
      <c r="I38" s="125"/>
      <c r="J38" s="125">
        <v>10</v>
      </c>
      <c r="K38" s="60">
        <f t="shared" si="6"/>
        <v>3200</v>
      </c>
      <c r="L38" s="60">
        <f t="shared" si="3"/>
        <v>1120</v>
      </c>
      <c r="M38" s="125">
        <v>1000</v>
      </c>
      <c r="N38" s="71">
        <f t="shared" si="4"/>
        <v>5320</v>
      </c>
      <c r="O38" s="67" t="str">
        <f t="shared" si="0"/>
        <v/>
      </c>
      <c r="P38" s="67" t="str">
        <f t="shared" si="9"/>
        <v/>
      </c>
      <c r="Q38" s="73">
        <f t="shared" si="5"/>
        <v>1.9983659977274222</v>
      </c>
      <c r="R38" s="134">
        <v>100</v>
      </c>
      <c r="S38" s="61">
        <f t="shared" si="8"/>
        <v>5320</v>
      </c>
      <c r="T38" s="61">
        <f>IF(R38="","",((R38*H38)/100)*Forside!$C$18)</f>
        <v>0</v>
      </c>
      <c r="U38" s="138">
        <v>41320</v>
      </c>
      <c r="V38" s="139" t="s">
        <v>80</v>
      </c>
      <c r="W38" s="8"/>
      <c r="X38" s="1"/>
    </row>
    <row r="39" spans="1:24" x14ac:dyDescent="0.25">
      <c r="A39" s="6"/>
      <c r="B39" s="121" t="s">
        <v>67</v>
      </c>
      <c r="C39" s="122" t="s">
        <v>68</v>
      </c>
      <c r="D39" s="123" t="s">
        <v>69</v>
      </c>
      <c r="E39" s="126">
        <v>1</v>
      </c>
      <c r="F39" s="126"/>
      <c r="G39" s="125">
        <v>8000</v>
      </c>
      <c r="H39" s="125"/>
      <c r="I39" s="125"/>
      <c r="J39" s="125">
        <v>30</v>
      </c>
      <c r="K39" s="60">
        <f t="shared" si="6"/>
        <v>2400</v>
      </c>
      <c r="L39" s="60">
        <f t="shared" si="3"/>
        <v>280</v>
      </c>
      <c r="M39" s="125">
        <v>4000</v>
      </c>
      <c r="N39" s="71">
        <f t="shared" si="4"/>
        <v>6680</v>
      </c>
      <c r="O39" s="67" t="str">
        <f t="shared" si="0"/>
        <v/>
      </c>
      <c r="P39" s="67" t="str">
        <f t="shared" si="9"/>
        <v/>
      </c>
      <c r="Q39" s="73">
        <f t="shared" si="5"/>
        <v>2.5092264783494698</v>
      </c>
      <c r="R39" s="134">
        <v>100</v>
      </c>
      <c r="S39" s="61">
        <f t="shared" si="8"/>
        <v>6680</v>
      </c>
      <c r="T39" s="61">
        <f>IF(R39="","",((R39*H39)/100)*Forside!$C$18)</f>
        <v>0</v>
      </c>
      <c r="U39" s="138">
        <v>41320</v>
      </c>
      <c r="V39" s="139" t="s">
        <v>80</v>
      </c>
      <c r="W39" s="8"/>
      <c r="X39" s="1"/>
    </row>
    <row r="40" spans="1:24" x14ac:dyDescent="0.25">
      <c r="A40" s="6"/>
      <c r="B40" s="127" t="s">
        <v>139</v>
      </c>
      <c r="C40" s="122" t="s">
        <v>71</v>
      </c>
      <c r="D40" s="123" t="s">
        <v>99</v>
      </c>
      <c r="E40" s="126">
        <v>12</v>
      </c>
      <c r="F40" s="126"/>
      <c r="G40" s="125">
        <v>27000</v>
      </c>
      <c r="H40" s="125"/>
      <c r="I40" s="125">
        <v>200</v>
      </c>
      <c r="J40" s="125">
        <v>15</v>
      </c>
      <c r="K40" s="60">
        <f t="shared" si="6"/>
        <v>4050</v>
      </c>
      <c r="L40" s="60">
        <f t="shared" si="3"/>
        <v>945</v>
      </c>
      <c r="M40" s="125">
        <v>1000</v>
      </c>
      <c r="N40" s="71">
        <f t="shared" si="4"/>
        <v>5995</v>
      </c>
      <c r="O40" s="67">
        <f t="shared" si="0"/>
        <v>5</v>
      </c>
      <c r="P40" s="67">
        <f t="shared" si="9"/>
        <v>29.975000000000001</v>
      </c>
      <c r="Q40" s="73">
        <f t="shared" si="5"/>
        <v>2.2519180745067473</v>
      </c>
      <c r="R40" s="134">
        <v>60</v>
      </c>
      <c r="S40" s="61">
        <f t="shared" si="8"/>
        <v>3597</v>
      </c>
      <c r="T40" s="61">
        <f>IF(R40="","",((R40*H40)/100)*Forside!$C$18)</f>
        <v>0</v>
      </c>
      <c r="U40" s="138"/>
      <c r="V40" s="139"/>
      <c r="W40" s="8"/>
      <c r="X40" s="1"/>
    </row>
    <row r="41" spans="1:24" x14ac:dyDescent="0.25">
      <c r="A41" s="6"/>
      <c r="B41" s="128" t="s">
        <v>70</v>
      </c>
      <c r="C41" s="129" t="s">
        <v>71</v>
      </c>
      <c r="D41" s="130" t="s">
        <v>72</v>
      </c>
      <c r="E41" s="131">
        <v>4</v>
      </c>
      <c r="F41" s="131"/>
      <c r="G41" s="132">
        <v>8000</v>
      </c>
      <c r="H41" s="132"/>
      <c r="I41" s="132"/>
      <c r="J41" s="132">
        <v>10</v>
      </c>
      <c r="K41" s="76">
        <f t="shared" si="6"/>
        <v>800</v>
      </c>
      <c r="L41" s="76">
        <f t="shared" si="3"/>
        <v>280</v>
      </c>
      <c r="M41" s="132">
        <v>10000</v>
      </c>
      <c r="N41" s="81">
        <f t="shared" si="4"/>
        <v>11080</v>
      </c>
      <c r="O41" s="68" t="str">
        <f t="shared" si="0"/>
        <v/>
      </c>
      <c r="P41" s="68" t="str">
        <f t="shared" si="9"/>
        <v/>
      </c>
      <c r="Q41" s="77">
        <f t="shared" si="5"/>
        <v>4.1620103862443303</v>
      </c>
      <c r="R41" s="135">
        <v>60</v>
      </c>
      <c r="S41" s="72">
        <f t="shared" si="8"/>
        <v>6648</v>
      </c>
      <c r="T41" s="72">
        <f>IF(R41="","",((R41*H41)/100)*Forside!$C$18)</f>
        <v>0</v>
      </c>
      <c r="U41" s="140">
        <v>41320</v>
      </c>
      <c r="V41" s="141" t="s">
        <v>80</v>
      </c>
      <c r="W41" s="8"/>
      <c r="X41" s="1"/>
    </row>
    <row r="42" spans="1:24" x14ac:dyDescent="0.25">
      <c r="A42" s="6"/>
      <c r="B42" s="10"/>
      <c r="C42" s="10"/>
      <c r="D42" s="10"/>
      <c r="E42" s="10"/>
      <c r="F42" s="10"/>
      <c r="G42" s="144">
        <f>SUM(G5:G41)</f>
        <v>1019500</v>
      </c>
      <c r="H42" s="74">
        <f>SUM(H5:H41)</f>
        <v>1945</v>
      </c>
      <c r="I42" s="11"/>
      <c r="J42" s="12"/>
      <c r="K42" s="75">
        <f>SUM(K5:K41)</f>
        <v>96735</v>
      </c>
      <c r="L42" s="76">
        <f>SUM(L5:L41)</f>
        <v>35682.5</v>
      </c>
      <c r="M42" s="77">
        <f>SUM(M5:M41)</f>
        <v>133800</v>
      </c>
      <c r="N42" s="78">
        <f>SUM(N5:N41)</f>
        <v>266217.5</v>
      </c>
      <c r="O42" s="11"/>
      <c r="P42" s="12"/>
      <c r="Q42" s="12"/>
      <c r="R42" s="79"/>
      <c r="S42" s="80">
        <f>SUM(S5:S41)</f>
        <v>77365</v>
      </c>
      <c r="T42" s="80">
        <f>SUM(T5:T41)</f>
        <v>97200</v>
      </c>
      <c r="U42" s="10"/>
      <c r="V42" s="10"/>
      <c r="W42" s="8"/>
      <c r="X42" s="1"/>
    </row>
    <row r="43" spans="1:24" x14ac:dyDescent="0.25">
      <c r="A43" s="6"/>
      <c r="B43" s="6"/>
      <c r="C43" s="6"/>
      <c r="D43" s="6"/>
      <c r="E43" s="6"/>
      <c r="F43" s="6"/>
      <c r="G43" s="6"/>
      <c r="H43" s="6"/>
      <c r="I43" s="8"/>
      <c r="J43" s="8"/>
      <c r="K43" s="6"/>
      <c r="L43" s="6"/>
      <c r="M43" s="6"/>
      <c r="N43" s="6"/>
      <c r="O43" s="9"/>
      <c r="P43" s="9"/>
      <c r="Q43" s="9"/>
      <c r="R43" s="8"/>
      <c r="S43" s="13"/>
      <c r="T43" s="8"/>
      <c r="U43" s="6"/>
      <c r="V43" s="6"/>
      <c r="W43" s="6"/>
    </row>
    <row r="44" spans="1:24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6"/>
      <c r="S44" s="6"/>
      <c r="T44" s="6"/>
      <c r="U44" s="6"/>
      <c r="V44" s="6"/>
      <c r="W44" s="6"/>
    </row>
    <row r="45" spans="1:2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"/>
      <c r="P45" s="3"/>
      <c r="Q45" s="3"/>
      <c r="R45" s="1"/>
      <c r="S45" s="1"/>
      <c r="T45" s="1"/>
      <c r="U45" s="1"/>
      <c r="V45" s="1"/>
      <c r="W45" s="1"/>
      <c r="X45" s="1"/>
    </row>
    <row r="46" spans="1:24" x14ac:dyDescent="0.25">
      <c r="A46" s="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5">
      <c r="A47" s="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1"/>
      <c r="C50" s="1"/>
      <c r="D50" s="21"/>
      <c r="E50" s="21"/>
      <c r="F50" s="21"/>
      <c r="G50" s="21"/>
      <c r="H50" s="21"/>
      <c r="I50" s="21"/>
      <c r="J50" s="21"/>
      <c r="K50" s="21"/>
      <c r="L50" s="2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21"/>
      <c r="C51" s="1"/>
      <c r="D51" s="21"/>
      <c r="E51" s="21"/>
      <c r="F51" s="21"/>
      <c r="G51" s="21"/>
      <c r="H51" s="21"/>
      <c r="I51" s="21"/>
      <c r="J51" s="21"/>
      <c r="K51" s="21"/>
      <c r="L51" s="2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/>
      <c r="B53" s="20"/>
      <c r="C53" s="20"/>
      <c r="D53" s="55"/>
      <c r="E53" s="24"/>
      <c r="F53" s="24"/>
      <c r="G53" s="20"/>
      <c r="H53" s="21"/>
      <c r="I53" s="1"/>
      <c r="J53" s="1"/>
      <c r="K53" s="21"/>
      <c r="L53" s="2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/>
      <c r="B54" s="20"/>
      <c r="C54" s="20"/>
      <c r="D54" s="21"/>
      <c r="E54" s="22"/>
      <c r="F54" s="22"/>
      <c r="G54" s="20"/>
      <c r="H54" s="1"/>
      <c r="I54" s="1"/>
      <c r="J54" s="21"/>
      <c r="K54" s="21"/>
      <c r="L54" s="2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/>
      <c r="B55" s="20"/>
      <c r="C55" s="20"/>
      <c r="D55" s="21"/>
      <c r="E55" s="25"/>
      <c r="F55" s="25"/>
      <c r="G55" s="20"/>
      <c r="H55" s="20"/>
      <c r="I55" s="1"/>
      <c r="J55" s="21"/>
      <c r="K55" s="21"/>
      <c r="L55" s="2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20"/>
      <c r="C57" s="20"/>
      <c r="D57" s="21"/>
      <c r="E57" s="26"/>
      <c r="F57" s="26"/>
      <c r="G57" s="20"/>
      <c r="H57" s="56"/>
      <c r="I57" s="20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/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A60" s="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s="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A62" s="1"/>
      <c r="B62" s="21"/>
      <c r="C62" s="20"/>
      <c r="D62" s="21"/>
      <c r="E62" s="22"/>
      <c r="F62" s="22"/>
      <c r="G62" s="20"/>
      <c r="H62" s="1"/>
      <c r="I62" s="1"/>
      <c r="J62" s="21"/>
      <c r="K62" s="21"/>
      <c r="L62" s="2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s="1"/>
      <c r="B63" s="21"/>
      <c r="C63" s="20"/>
      <c r="D63" s="21"/>
      <c r="E63" s="22"/>
      <c r="F63" s="22"/>
      <c r="G63" s="20"/>
      <c r="H63" s="56"/>
      <c r="I63" s="20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5">
      <c r="A68" s="4"/>
      <c r="B68" s="62"/>
      <c r="C68" s="62"/>
      <c r="D68" s="62"/>
      <c r="E68" s="1"/>
      <c r="F68" s="1"/>
      <c r="G68" s="4"/>
      <c r="H68" s="4"/>
      <c r="I68" s="4"/>
      <c r="J68" s="4"/>
      <c r="K68" s="4"/>
      <c r="L68" s="4"/>
      <c r="M68" s="4"/>
      <c r="N68" s="4"/>
    </row>
    <row r="69" spans="1:24" x14ac:dyDescent="0.25">
      <c r="A69" s="4"/>
      <c r="B69" s="62"/>
      <c r="C69" s="62"/>
      <c r="D69" s="63"/>
      <c r="E69" s="1"/>
      <c r="F69" s="1"/>
      <c r="G69" s="4"/>
      <c r="H69" s="4"/>
      <c r="I69" s="4"/>
      <c r="J69" s="4"/>
      <c r="K69" s="4"/>
      <c r="L69" s="4"/>
      <c r="M69" s="4"/>
      <c r="N69" s="4"/>
    </row>
    <row r="70" spans="1:24" x14ac:dyDescent="0.25">
      <c r="A70" s="4"/>
      <c r="B70" s="1"/>
      <c r="C70" s="1"/>
      <c r="D70" s="1"/>
      <c r="E70" s="1"/>
      <c r="F70" s="1"/>
      <c r="G70" s="4"/>
      <c r="H70" s="4"/>
      <c r="I70" s="4"/>
      <c r="J70" s="4"/>
      <c r="K70" s="4"/>
      <c r="L70" s="4"/>
      <c r="M70" s="4"/>
      <c r="N70" s="4"/>
    </row>
    <row r="71" spans="1:24" x14ac:dyDescent="0.25">
      <c r="A71" s="4"/>
      <c r="B71" s="1"/>
      <c r="C71" s="1"/>
      <c r="D71" s="1"/>
      <c r="E71" s="1"/>
      <c r="F71" s="1"/>
      <c r="G71" s="4"/>
      <c r="H71" s="4"/>
      <c r="I71" s="4"/>
      <c r="J71" s="4"/>
      <c r="K71" s="4"/>
      <c r="L71" s="4"/>
      <c r="M71" s="4"/>
      <c r="N71" s="4"/>
    </row>
    <row r="72" spans="1:24" x14ac:dyDescent="0.25">
      <c r="A72" s="4"/>
      <c r="B72" s="15"/>
      <c r="C72" s="15"/>
      <c r="D72" s="1"/>
      <c r="E72" s="1"/>
      <c r="F72" s="1"/>
      <c r="G72" s="4"/>
      <c r="H72" s="4"/>
      <c r="I72" s="4"/>
      <c r="J72" s="4"/>
      <c r="K72" s="4"/>
      <c r="L72" s="4"/>
      <c r="M72" s="4"/>
      <c r="N72" s="4"/>
    </row>
    <row r="73" spans="1:24" x14ac:dyDescent="0.25">
      <c r="A73" s="4"/>
      <c r="B73" s="15"/>
      <c r="C73" s="15"/>
      <c r="D73" s="1"/>
      <c r="E73" s="1"/>
      <c r="F73" s="1"/>
      <c r="G73" s="4"/>
      <c r="H73" s="4"/>
      <c r="I73" s="4"/>
      <c r="J73" s="4"/>
      <c r="K73" s="4"/>
      <c r="L73" s="4"/>
      <c r="M73" s="4"/>
      <c r="N73" s="4"/>
    </row>
    <row r="74" spans="1:24" x14ac:dyDescent="0.25">
      <c r="B74" s="160"/>
      <c r="C74" s="160"/>
      <c r="D74" s="2"/>
      <c r="E74" s="2"/>
      <c r="F74" s="2"/>
    </row>
    <row r="75" spans="1:24" x14ac:dyDescent="0.25">
      <c r="B75" s="2"/>
      <c r="C75" s="2"/>
      <c r="D75" s="2"/>
      <c r="E75" s="2"/>
      <c r="F75" s="2"/>
    </row>
    <row r="76" spans="1:24" x14ac:dyDescent="0.25">
      <c r="B76" s="159"/>
      <c r="C76" s="159"/>
      <c r="D76" s="2"/>
      <c r="E76" s="2"/>
      <c r="F76" s="2"/>
    </row>
    <row r="77" spans="1:24" x14ac:dyDescent="0.25">
      <c r="B77" s="2"/>
      <c r="C77" s="2"/>
      <c r="D77" s="2"/>
      <c r="E77" s="2"/>
      <c r="F77" s="2"/>
    </row>
    <row r="78" spans="1:24" x14ac:dyDescent="0.25">
      <c r="B78" s="2"/>
      <c r="C78" s="2"/>
      <c r="D78" s="2"/>
      <c r="E78" s="2"/>
      <c r="F78" s="2"/>
    </row>
    <row r="79" spans="1:24" x14ac:dyDescent="0.25">
      <c r="B79" s="2"/>
      <c r="C79" s="2"/>
      <c r="D79" s="2"/>
      <c r="E79" s="2"/>
      <c r="F79" s="2"/>
    </row>
  </sheetData>
  <mergeCells count="8">
    <mergeCell ref="U2:V2"/>
    <mergeCell ref="B76:C76"/>
    <mergeCell ref="B74:C74"/>
    <mergeCell ref="H2:I2"/>
    <mergeCell ref="J2:K2"/>
    <mergeCell ref="M2:M3"/>
    <mergeCell ref="O2:P2"/>
    <mergeCell ref="R2:T2"/>
  </mergeCells>
  <pageMargins left="0.7" right="0.7" top="0.75" bottom="0.75" header="0.3" footer="0.3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Forside</vt:lpstr>
      <vt:lpstr>Maskiner</vt:lpstr>
    </vt:vector>
  </TitlesOfParts>
  <Company>Gislumhøjgård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og Elisabeth tang</dc:creator>
  <cp:lastModifiedBy>Christina Udby Hansen</cp:lastModifiedBy>
  <cp:lastPrinted>2016-12-09T10:48:43Z</cp:lastPrinted>
  <dcterms:created xsi:type="dcterms:W3CDTF">2008-09-23T19:22:40Z</dcterms:created>
  <dcterms:modified xsi:type="dcterms:W3CDTF">2017-01-16T14:26:56Z</dcterms:modified>
</cp:coreProperties>
</file>