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O:\Projekter\4. Afsluttede\2016\LA_Samarbejdende bedrifter giver merværdi_1263\Fase 4\nye redskaber\Web JBP\"/>
    </mc:Choice>
  </mc:AlternateContent>
  <bookViews>
    <workbookView xWindow="0" yWindow="0" windowWidth="23040" windowHeight="8652" activeTab="9"/>
  </bookViews>
  <sheets>
    <sheet name="Åbningsark" sheetId="10" r:id="rId1"/>
    <sheet name="Resultat" sheetId="1" r:id="rId2"/>
    <sheet name="Likviditet" sheetId="9" r:id="rId3"/>
    <sheet name="Investeringer" sheetId="6" r:id="rId4"/>
    <sheet name="Finansiering_år 1" sheetId="7" r:id="rId5"/>
    <sheet name="Pris ved direkte salg" sheetId="11" r:id="rId6"/>
    <sheet name=" DB-kalkule 2017" sheetId="2" r:id="rId7"/>
    <sheet name=" DB-kalkule 2018 " sheetId="4" r:id="rId8"/>
    <sheet name=" DB-kalkule 2019" sheetId="5" r:id="rId9"/>
    <sheet name="Kapacitetsomkostninger" sheetId="3" r:id="rId10"/>
    <sheet name="Støtte_andre forhold" sheetId="8" r:id="rId11"/>
  </sheets>
  <externalReferences>
    <externalReference r:id="rId1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11" i="1"/>
  <c r="A13" i="1"/>
  <c r="A12" i="1"/>
  <c r="A18" i="1"/>
  <c r="B13" i="1"/>
  <c r="B12" i="1"/>
  <c r="D48" i="5"/>
  <c r="D47" i="5"/>
  <c r="D46" i="5"/>
  <c r="D43" i="5"/>
  <c r="D36" i="5"/>
  <c r="D35" i="5"/>
  <c r="D34" i="5"/>
  <c r="D31" i="5"/>
  <c r="D24" i="5"/>
  <c r="D23" i="5"/>
  <c r="D22" i="5"/>
  <c r="D19" i="5"/>
  <c r="D12" i="5"/>
  <c r="D11" i="5"/>
  <c r="D10" i="5"/>
  <c r="D7" i="5"/>
  <c r="D6" i="5"/>
  <c r="D48" i="4"/>
  <c r="D47" i="4"/>
  <c r="D46" i="4"/>
  <c r="D43" i="4"/>
  <c r="D36" i="4"/>
  <c r="D35" i="4"/>
  <c r="D34" i="4"/>
  <c r="D31" i="4"/>
  <c r="D24" i="4"/>
  <c r="D23" i="4"/>
  <c r="D22" i="4"/>
  <c r="D19" i="4"/>
  <c r="D12" i="4"/>
  <c r="D11" i="4"/>
  <c r="D10" i="4"/>
  <c r="D7" i="4"/>
  <c r="D6" i="4"/>
  <c r="D14" i="4" s="1"/>
  <c r="B11" i="1"/>
  <c r="A6" i="1"/>
  <c r="D48" i="2"/>
  <c r="D47" i="2"/>
  <c r="D46" i="2"/>
  <c r="D43" i="2"/>
  <c r="D36" i="2"/>
  <c r="D35" i="2"/>
  <c r="D34" i="2"/>
  <c r="D31" i="2"/>
  <c r="A41" i="11"/>
  <c r="A43" i="11"/>
  <c r="A45" i="11"/>
  <c r="A47" i="11"/>
  <c r="B61" i="11"/>
  <c r="E64" i="11"/>
  <c r="E65" i="11"/>
  <c r="E66" i="11"/>
  <c r="E67" i="11"/>
  <c r="B71" i="11"/>
  <c r="B78" i="11"/>
  <c r="B79" i="11" s="1"/>
  <c r="B83" i="11"/>
  <c r="F83" i="11" s="1"/>
  <c r="D83" i="11"/>
  <c r="F84" i="11"/>
  <c r="F85" i="11"/>
  <c r="B86" i="11"/>
  <c r="A87" i="11"/>
  <c r="D88" i="11"/>
  <c r="A92" i="11"/>
  <c r="B94" i="11"/>
  <c r="C99" i="11"/>
  <c r="C101" i="11" s="1"/>
  <c r="B101" i="11"/>
  <c r="B102" i="11"/>
  <c r="C102" i="11" s="1"/>
  <c r="B110" i="11"/>
  <c r="D110" i="11"/>
  <c r="F111" i="11"/>
  <c r="F112" i="11"/>
  <c r="B113" i="11"/>
  <c r="D113" i="11"/>
  <c r="F113" i="11" s="1"/>
  <c r="B114" i="11"/>
  <c r="A115" i="11"/>
  <c r="D116" i="11"/>
  <c r="A120" i="11"/>
  <c r="B122" i="11"/>
  <c r="C128" i="11"/>
  <c r="C130" i="11" s="1"/>
  <c r="B130" i="11"/>
  <c r="B131" i="11"/>
  <c r="B132" i="11"/>
  <c r="B136" i="11"/>
  <c r="D136" i="11"/>
  <c r="F137" i="11"/>
  <c r="F138" i="11"/>
  <c r="B139" i="11"/>
  <c r="B140" i="11"/>
  <c r="A141" i="11"/>
  <c r="A146" i="11"/>
  <c r="B148" i="11"/>
  <c r="F136" i="11" l="1"/>
  <c r="F110" i="11"/>
  <c r="D26" i="4"/>
  <c r="D11" i="1" s="1"/>
  <c r="D38" i="4"/>
  <c r="D12" i="1" s="1"/>
  <c r="D50" i="4"/>
  <c r="D13" i="1" s="1"/>
  <c r="E68" i="11"/>
  <c r="D38" i="2"/>
  <c r="D50" i="2"/>
  <c r="D14" i="5"/>
  <c r="D26" i="5"/>
  <c r="D38" i="5"/>
  <c r="D50" i="5"/>
  <c r="C131" i="11"/>
  <c r="B88" i="11"/>
  <c r="F88" i="11" s="1"/>
  <c r="B142" i="11"/>
  <c r="E71" i="11"/>
  <c r="C41" i="11" s="1"/>
  <c r="D41" i="11" s="1"/>
  <c r="D71" i="11"/>
  <c r="B116" i="11"/>
  <c r="F116" i="11" s="1"/>
  <c r="D86" i="11"/>
  <c r="F86" i="11" s="1"/>
  <c r="F87" i="11" s="1"/>
  <c r="F89" i="11" s="1"/>
  <c r="D93" i="11"/>
  <c r="C103" i="11"/>
  <c r="D142" i="11"/>
  <c r="D139" i="11"/>
  <c r="F139" i="11" s="1"/>
  <c r="C132" i="11"/>
  <c r="C133" i="11" s="1"/>
  <c r="E93" i="11" l="1"/>
  <c r="B93" i="11"/>
  <c r="D140" i="11"/>
  <c r="F140" i="11" s="1"/>
  <c r="F141" i="11" s="1"/>
  <c r="F143" i="11" s="1"/>
  <c r="B147" i="11" s="1"/>
  <c r="E147" i="11" s="1"/>
  <c r="D147" i="11"/>
  <c r="F142" i="11"/>
  <c r="D114" i="11"/>
  <c r="F114" i="11" s="1"/>
  <c r="F115" i="11" s="1"/>
  <c r="F117" i="11" s="1"/>
  <c r="B121" i="11" s="1"/>
  <c r="D121" i="11"/>
  <c r="C47" i="11" l="1"/>
  <c r="F147" i="11"/>
  <c r="D47" i="11" s="1"/>
  <c r="E148" i="11"/>
  <c r="F148" i="11" s="1"/>
  <c r="E47" i="11" s="1"/>
  <c r="E121" i="11"/>
  <c r="C43" i="11"/>
  <c r="F93" i="11"/>
  <c r="D43" i="11" s="1"/>
  <c r="E94" i="11"/>
  <c r="F94" i="11" s="1"/>
  <c r="C45" i="11" l="1"/>
  <c r="F121" i="11"/>
  <c r="D45" i="11" s="1"/>
  <c r="E122" i="11"/>
  <c r="F122" i="11" s="1"/>
  <c r="E43" i="11"/>
  <c r="E45" i="11"/>
  <c r="D16" i="1" l="1"/>
  <c r="B16" i="1"/>
  <c r="D10" i="1"/>
  <c r="B10" i="1"/>
  <c r="B4" i="1"/>
  <c r="D7" i="2"/>
  <c r="G10" i="9" l="1"/>
  <c r="F10" i="9"/>
  <c r="R31" i="6"/>
  <c r="M31" i="6"/>
  <c r="D5" i="6" l="1"/>
  <c r="D4" i="6"/>
  <c r="M4" i="6"/>
  <c r="D19" i="2" l="1"/>
  <c r="E15" i="7" l="1"/>
  <c r="E14" i="7"/>
  <c r="G14" i="7" s="1"/>
  <c r="E20" i="7"/>
  <c r="G20" i="7" s="1"/>
  <c r="E19" i="7"/>
  <c r="G19" i="7" s="1"/>
  <c r="G15" i="7"/>
  <c r="H14" i="7"/>
  <c r="G7" i="9"/>
  <c r="F7" i="9"/>
  <c r="G6" i="9"/>
  <c r="F6" i="9"/>
  <c r="I20" i="8"/>
  <c r="J20" i="8"/>
  <c r="H20" i="8"/>
  <c r="R4" i="6"/>
  <c r="R5" i="6"/>
  <c r="Q27" i="6"/>
  <c r="R26" i="6"/>
  <c r="R25" i="6"/>
  <c r="Q21" i="6"/>
  <c r="R20" i="6"/>
  <c r="R19" i="6"/>
  <c r="R18" i="6"/>
  <c r="Q14" i="6"/>
  <c r="R13" i="6"/>
  <c r="R12" i="6"/>
  <c r="R11" i="6"/>
  <c r="Q7" i="6"/>
  <c r="G11" i="9" s="1"/>
  <c r="R6" i="6"/>
  <c r="L27" i="6"/>
  <c r="M26" i="6"/>
  <c r="M25" i="6"/>
  <c r="L21" i="6"/>
  <c r="M20" i="6"/>
  <c r="M19" i="6"/>
  <c r="M18" i="6"/>
  <c r="L14" i="6"/>
  <c r="M13" i="6"/>
  <c r="M12" i="6"/>
  <c r="M11" i="6"/>
  <c r="M5" i="6"/>
  <c r="L7" i="6"/>
  <c r="F11" i="9" s="1"/>
  <c r="M6" i="6"/>
  <c r="E6" i="9"/>
  <c r="E7" i="9"/>
  <c r="I14" i="8"/>
  <c r="F40" i="1" s="1"/>
  <c r="J14" i="8"/>
  <c r="G40" i="1" s="1"/>
  <c r="H14" i="8"/>
  <c r="E40" i="1" s="1"/>
  <c r="I6" i="8"/>
  <c r="F41" i="1" s="1"/>
  <c r="J6" i="8"/>
  <c r="G41" i="1" s="1"/>
  <c r="H6" i="8"/>
  <c r="E41" i="1" s="1"/>
  <c r="F27" i="1"/>
  <c r="G27" i="1"/>
  <c r="F28" i="1"/>
  <c r="G28" i="1"/>
  <c r="E28" i="1"/>
  <c r="E27" i="1"/>
  <c r="F26" i="1"/>
  <c r="G26" i="1"/>
  <c r="E26" i="1"/>
  <c r="F25" i="1"/>
  <c r="G25" i="1"/>
  <c r="E25" i="1"/>
  <c r="F24" i="1"/>
  <c r="G24" i="1"/>
  <c r="E24" i="1"/>
  <c r="F23" i="1"/>
  <c r="G23" i="1"/>
  <c r="E23" i="1"/>
  <c r="C32" i="8"/>
  <c r="F34" i="1" s="1"/>
  <c r="D32" i="8"/>
  <c r="G34" i="1" s="1"/>
  <c r="B32" i="8"/>
  <c r="E34" i="1" s="1"/>
  <c r="D25" i="8"/>
  <c r="D24" i="8"/>
  <c r="G37" i="1" s="1"/>
  <c r="D23" i="8"/>
  <c r="G36" i="1" s="1"/>
  <c r="D22" i="8"/>
  <c r="G35" i="1" s="1"/>
  <c r="D17" i="8"/>
  <c r="D16" i="8"/>
  <c r="F37" i="1" s="1"/>
  <c r="D15" i="8"/>
  <c r="F36" i="1" s="1"/>
  <c r="D14" i="8"/>
  <c r="F35" i="1" s="1"/>
  <c r="D7" i="8"/>
  <c r="E36" i="1" s="1"/>
  <c r="D8" i="8"/>
  <c r="E37" i="1" s="1"/>
  <c r="D9" i="8"/>
  <c r="D6" i="8"/>
  <c r="D25" i="7"/>
  <c r="E45" i="1" s="1"/>
  <c r="D29" i="6"/>
  <c r="D28" i="6"/>
  <c r="D30" i="6" s="1"/>
  <c r="B44" i="3" s="1"/>
  <c r="D21" i="6"/>
  <c r="D22" i="6"/>
  <c r="D23" i="6"/>
  <c r="D20" i="6"/>
  <c r="D6" i="6"/>
  <c r="D7" i="6"/>
  <c r="D13" i="6"/>
  <c r="D14" i="6"/>
  <c r="D15" i="6"/>
  <c r="D12" i="6"/>
  <c r="F20" i="7"/>
  <c r="B5" i="7"/>
  <c r="B28" i="7" s="1"/>
  <c r="B39" i="10" s="1"/>
  <c r="F19" i="7"/>
  <c r="B22" i="7"/>
  <c r="B31" i="7" s="1"/>
  <c r="B42" i="10" s="1"/>
  <c r="B11" i="7"/>
  <c r="B16" i="7"/>
  <c r="B30" i="7" s="1"/>
  <c r="B41" i="10" s="1"/>
  <c r="F15" i="7"/>
  <c r="F14" i="7"/>
  <c r="H10" i="7"/>
  <c r="I9" i="7"/>
  <c r="H9" i="7" s="1"/>
  <c r="I8" i="7"/>
  <c r="G11" i="7"/>
  <c r="E15" i="9" s="1"/>
  <c r="H26" i="6"/>
  <c r="B34" i="10" s="1"/>
  <c r="H20" i="6"/>
  <c r="B33" i="10" s="1"/>
  <c r="H14" i="6"/>
  <c r="B32" i="10" s="1"/>
  <c r="C8" i="6"/>
  <c r="B27" i="10" s="1"/>
  <c r="H7" i="6"/>
  <c r="B31" i="10" s="1"/>
  <c r="C30" i="6"/>
  <c r="B30" i="10" s="1"/>
  <c r="C24" i="6"/>
  <c r="B29" i="10" s="1"/>
  <c r="C16" i="6"/>
  <c r="B28" i="10" s="1"/>
  <c r="B5" i="1"/>
  <c r="B19" i="1"/>
  <c r="A19" i="1"/>
  <c r="B18" i="1"/>
  <c r="B17" i="1"/>
  <c r="A17" i="1"/>
  <c r="A16" i="1"/>
  <c r="D19" i="1"/>
  <c r="B7" i="1"/>
  <c r="B6" i="1"/>
  <c r="A7" i="1"/>
  <c r="D6" i="2"/>
  <c r="D24" i="2"/>
  <c r="D23" i="2"/>
  <c r="D22" i="2"/>
  <c r="D11" i="2"/>
  <c r="D12" i="2"/>
  <c r="D10" i="2"/>
  <c r="F29" i="1" l="1"/>
  <c r="G12" i="9"/>
  <c r="G19" i="1"/>
  <c r="D24" i="6"/>
  <c r="B43" i="3" s="1"/>
  <c r="D8" i="6"/>
  <c r="B41" i="3" s="1"/>
  <c r="F12" i="9"/>
  <c r="R27" i="6"/>
  <c r="R21" i="6"/>
  <c r="M27" i="6"/>
  <c r="C44" i="3" s="1"/>
  <c r="M21" i="6"/>
  <c r="R14" i="6"/>
  <c r="G29" i="1"/>
  <c r="D18" i="1"/>
  <c r="G18" i="1" s="1"/>
  <c r="D17" i="1"/>
  <c r="G17" i="1" s="1"/>
  <c r="G16" i="1"/>
  <c r="F13" i="1"/>
  <c r="F12" i="1"/>
  <c r="F11" i="1"/>
  <c r="D14" i="2"/>
  <c r="D4" i="1" s="1"/>
  <c r="D26" i="2"/>
  <c r="D5" i="1" s="1"/>
  <c r="E5" i="1" s="1"/>
  <c r="H20" i="7"/>
  <c r="E22" i="7"/>
  <c r="G17" i="9" s="1"/>
  <c r="H19" i="7"/>
  <c r="F15" i="9"/>
  <c r="G15" i="9"/>
  <c r="D16" i="6"/>
  <c r="B42" i="3" s="1"/>
  <c r="G22" i="7"/>
  <c r="F44" i="1" s="1"/>
  <c r="E16" i="7"/>
  <c r="G16" i="9" s="1"/>
  <c r="G16" i="7"/>
  <c r="F43" i="1" s="1"/>
  <c r="H15" i="7"/>
  <c r="H16" i="7" s="1"/>
  <c r="G43" i="1" s="1"/>
  <c r="R7" i="6"/>
  <c r="M14" i="6"/>
  <c r="M7" i="6"/>
  <c r="C41" i="3" s="1"/>
  <c r="D10" i="8"/>
  <c r="D18" i="8"/>
  <c r="D26" i="8"/>
  <c r="E35" i="1"/>
  <c r="F22" i="7"/>
  <c r="E44" i="1" s="1"/>
  <c r="F16" i="7"/>
  <c r="E43" i="1" s="1"/>
  <c r="I11" i="7"/>
  <c r="B29" i="7" s="1"/>
  <c r="H8" i="7"/>
  <c r="H11" i="7" s="1"/>
  <c r="H29" i="6"/>
  <c r="H30" i="6" s="1"/>
  <c r="B35" i="10" s="1"/>
  <c r="B36" i="10" s="1"/>
  <c r="E29" i="1"/>
  <c r="D7" i="1"/>
  <c r="E7" i="1" s="1"/>
  <c r="D6" i="1"/>
  <c r="E6" i="1" s="1"/>
  <c r="B46" i="3" l="1"/>
  <c r="E30" i="1" s="1"/>
  <c r="E5" i="9" s="1"/>
  <c r="C43" i="3"/>
  <c r="D44" i="3"/>
  <c r="D43" i="3"/>
  <c r="E4" i="1"/>
  <c r="E21" i="1" s="1"/>
  <c r="F10" i="1"/>
  <c r="F21" i="1" s="1"/>
  <c r="H22" i="7"/>
  <c r="G44" i="1" s="1"/>
  <c r="E17" i="9"/>
  <c r="F17" i="9"/>
  <c r="E16" i="9"/>
  <c r="F16" i="9"/>
  <c r="G42" i="1"/>
  <c r="E42" i="1"/>
  <c r="F42" i="1"/>
  <c r="B32" i="7"/>
  <c r="B40" i="10"/>
  <c r="B43" i="10" s="1"/>
  <c r="C42" i="3"/>
  <c r="D42" i="3" s="1"/>
  <c r="D41" i="3"/>
  <c r="E31" i="1"/>
  <c r="H31" i="6"/>
  <c r="H32" i="7" s="1"/>
  <c r="G21" i="1"/>
  <c r="D46" i="3" l="1"/>
  <c r="G30" i="1" s="1"/>
  <c r="G31" i="1" s="1"/>
  <c r="G32" i="1" s="1"/>
  <c r="G38" i="1" s="1"/>
  <c r="C46" i="3"/>
  <c r="F30" i="1" s="1"/>
  <c r="F31" i="1" s="1"/>
  <c r="F32" i="1" s="1"/>
  <c r="F38" i="1" s="1"/>
  <c r="E32" i="1"/>
  <c r="E38" i="1" s="1"/>
  <c r="E46" i="1" s="1"/>
  <c r="E4" i="9" s="1"/>
  <c r="E13" i="9" s="1"/>
  <c r="E18" i="9" s="1"/>
  <c r="E25" i="9" s="1"/>
  <c r="E26" i="9" s="1"/>
  <c r="B23" i="10" s="1"/>
  <c r="F5" i="9"/>
  <c r="G5" i="9"/>
  <c r="B19" i="10" l="1"/>
  <c r="B21" i="10"/>
  <c r="F24" i="9"/>
  <c r="F45" i="1"/>
  <c r="F46" i="1" l="1"/>
  <c r="F4" i="9" l="1"/>
  <c r="F13" i="9" s="1"/>
  <c r="F18" i="9" s="1"/>
  <c r="D19" i="10"/>
  <c r="F25" i="9" l="1"/>
  <c r="F26" i="9" s="1"/>
  <c r="D21" i="10"/>
  <c r="D23" i="10" l="1"/>
  <c r="G24" i="9"/>
  <c r="G45" i="1"/>
  <c r="G46" i="1" s="1"/>
  <c r="G4" i="9" l="1"/>
  <c r="G13" i="9" s="1"/>
  <c r="G18" i="9" s="1"/>
  <c r="F19" i="10"/>
  <c r="G25" i="9" l="1"/>
  <c r="G26" i="9" s="1"/>
  <c r="F23" i="10" s="1"/>
  <c r="F21" i="10"/>
</calcChain>
</file>

<file path=xl/comments1.xml><?xml version="1.0" encoding="utf-8"?>
<comments xmlns="http://schemas.openxmlformats.org/spreadsheetml/2006/main">
  <authors>
    <author>Thorkild Nissen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Indtast slagtevægt til slagteri
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Indsæt afregningspris. Aktuel notering kan hentes på www.friland.dk
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Indsæt økologitillæg. Kan hentes på www.friland.dk
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Indsæt evt. kontrakttillæg. Kanhentes på www.friland.dk
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Indsæt efterbetaling Efterbetaling DC var i 2012: 1,50 kr/kg
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Indsæt ønsket fortjeneste/risikobetaling. Procent af den samlede salgspris.
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Indsæt anslået timeforbrug til markedsføring, aftaler, regnskab, fakturering, kundekontakt, m.m. Ekscl. transport til og fra slagter.
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Indsæt ønsket timepris til markedsføring og salg
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Indsæt vognmandens pris eller beregn egen omkostning til transport
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Indsæt pris for slagtning per dyr</t>
        </r>
      </text>
    </comment>
  </commentList>
</comments>
</file>

<file path=xl/sharedStrings.xml><?xml version="1.0" encoding="utf-8"?>
<sst xmlns="http://schemas.openxmlformats.org/spreadsheetml/2006/main" count="580" uniqueCount="259">
  <si>
    <t>antal</t>
  </si>
  <si>
    <t>Resultatoversigt</t>
  </si>
  <si>
    <t>kr./antal</t>
  </si>
  <si>
    <t>tkr.</t>
  </si>
  <si>
    <t xml:space="preserve">á </t>
  </si>
  <si>
    <t>á</t>
  </si>
  <si>
    <t>Dækningsbidrag</t>
  </si>
  <si>
    <t>Energi</t>
  </si>
  <si>
    <t>Maskinstation</t>
  </si>
  <si>
    <t>Vedligehold</t>
  </si>
  <si>
    <t>Lønudgift</t>
  </si>
  <si>
    <t>Ejd.skat og forsikringer</t>
  </si>
  <si>
    <t>Øvrige omkostninger</t>
  </si>
  <si>
    <t>Kontante kapacitetsomk.</t>
  </si>
  <si>
    <t>Afskrivninger</t>
  </si>
  <si>
    <t xml:space="preserve">Kapacitetsomk. I alt </t>
  </si>
  <si>
    <t>Resultat af primær drift</t>
  </si>
  <si>
    <t>Afkoblet støtte</t>
  </si>
  <si>
    <t>Økologistøtte</t>
  </si>
  <si>
    <t>Omlægningstilskud</t>
  </si>
  <si>
    <t>Resultat før finansiering</t>
  </si>
  <si>
    <t>Jordleje</t>
  </si>
  <si>
    <t>Renteudgifter realkredit</t>
  </si>
  <si>
    <t>Renteudgifter KK</t>
  </si>
  <si>
    <t>Resultat før skat</t>
  </si>
  <si>
    <t>Indtægt i alt</t>
  </si>
  <si>
    <t>Udbytte</t>
  </si>
  <si>
    <t>Kvantum</t>
  </si>
  <si>
    <t>Pris</t>
  </si>
  <si>
    <t>Stykomkostninger</t>
  </si>
  <si>
    <t>Dækningsbidrag/enhed</t>
  </si>
  <si>
    <t>Antal enheder produceret</t>
  </si>
  <si>
    <t>Dækningsbidragskalkuler 2017</t>
  </si>
  <si>
    <t>Dækningsbidragskalkuler 2018</t>
  </si>
  <si>
    <t>Dækningsbidragskalkuler 2019</t>
  </si>
  <si>
    <t>Energiudgifter drift</t>
  </si>
  <si>
    <t>År 2017</t>
  </si>
  <si>
    <t>År 2018</t>
  </si>
  <si>
    <t>År 2019</t>
  </si>
  <si>
    <t xml:space="preserve">  - bygninger</t>
  </si>
  <si>
    <t xml:space="preserve">  - inventar</t>
  </si>
  <si>
    <t xml:space="preserve">  - maskiner</t>
  </si>
  <si>
    <t xml:space="preserve">  - andet</t>
  </si>
  <si>
    <t>Lønudgift (excl. egenløn)</t>
  </si>
  <si>
    <t>Ejendomsskat</t>
  </si>
  <si>
    <t>Forsikringer</t>
  </si>
  <si>
    <t>Salgsomk./markedsføring</t>
  </si>
  <si>
    <t>Rådgivning</t>
  </si>
  <si>
    <t>Revisor/regnskab</t>
  </si>
  <si>
    <t>Telefon</t>
  </si>
  <si>
    <t>Vand</t>
  </si>
  <si>
    <t>Biludgifter</t>
  </si>
  <si>
    <t>Diverse udgifter</t>
  </si>
  <si>
    <t>alle tal i tkr.</t>
  </si>
  <si>
    <t>Kapacitetsudgifter - til indtastning</t>
  </si>
  <si>
    <t xml:space="preserve">  -</t>
  </si>
  <si>
    <t xml:space="preserve">  -  </t>
  </si>
  <si>
    <t>Beboelse</t>
  </si>
  <si>
    <t>Maskiner</t>
  </si>
  <si>
    <t>Inventar</t>
  </si>
  <si>
    <t xml:space="preserve">  - </t>
  </si>
  <si>
    <t>Biler</t>
  </si>
  <si>
    <t>Bygninger/ombygning</t>
  </si>
  <si>
    <t>I alt bygning/ombygning</t>
  </si>
  <si>
    <t>I alt beboelse</t>
  </si>
  <si>
    <t>I alt maskiner</t>
  </si>
  <si>
    <t>I alt inventar</t>
  </si>
  <si>
    <t>I alt biler</t>
  </si>
  <si>
    <t>beløb</t>
  </si>
  <si>
    <t>Levetid/år</t>
  </si>
  <si>
    <t>Besætning</t>
  </si>
  <si>
    <t>I alt besætning</t>
  </si>
  <si>
    <t>Jord</t>
  </si>
  <si>
    <t>I alt jord</t>
  </si>
  <si>
    <t>Investering i alt</t>
  </si>
  <si>
    <t>Finansiering opstart</t>
  </si>
  <si>
    <t>Realkredit</t>
  </si>
  <si>
    <t>I alt realkredit</t>
  </si>
  <si>
    <t xml:space="preserve">  - 30 år, fast rente, afdragsfri 10 år</t>
  </si>
  <si>
    <t xml:space="preserve">  - 30 år, variabel rente</t>
  </si>
  <si>
    <t>rente</t>
  </si>
  <si>
    <t>bidrag</t>
  </si>
  <si>
    <t>I alt lån</t>
  </si>
  <si>
    <t>Pengeinstitut</t>
  </si>
  <si>
    <t>afdrag 1. år</t>
  </si>
  <si>
    <t xml:space="preserve">  - Banklån, 7%, 10 år</t>
  </si>
  <si>
    <t>løbetid</t>
  </si>
  <si>
    <t>løbetid/år</t>
  </si>
  <si>
    <t>Lånestørrelse</t>
  </si>
  <si>
    <t>kurs</t>
  </si>
  <si>
    <t>rente 1. år</t>
  </si>
  <si>
    <t>Andre lån/private lån</t>
  </si>
  <si>
    <t xml:space="preserve">  - Familielån</t>
  </si>
  <si>
    <t>I alt pengeinstitut</t>
  </si>
  <si>
    <t>I alt andre lån</t>
  </si>
  <si>
    <t>Egenkapital</t>
  </si>
  <si>
    <t xml:space="preserve">  - frie midler</t>
  </si>
  <si>
    <t>I alt</t>
  </si>
  <si>
    <t>I alt egenkapital</t>
  </si>
  <si>
    <t>I alt finansiering:</t>
  </si>
  <si>
    <t xml:space="preserve">  - realkredit</t>
  </si>
  <si>
    <t xml:space="preserve">  - egenkapital</t>
  </si>
  <si>
    <t xml:space="preserve">  - pengeinstitut</t>
  </si>
  <si>
    <t xml:space="preserve">  - Købekontrakt traktor</t>
  </si>
  <si>
    <t xml:space="preserve">  - andre lån </t>
  </si>
  <si>
    <t>I alt finansieret</t>
  </si>
  <si>
    <t>Samlede investeringer</t>
  </si>
  <si>
    <t>I alt krav til finansiering</t>
  </si>
  <si>
    <t>Krav til finansiering jf. investeringsark:</t>
  </si>
  <si>
    <t>Beregnede afskrivninger</t>
  </si>
  <si>
    <t>Afskrivning bygninger</t>
  </si>
  <si>
    <t>Afskrivning maskiner</t>
  </si>
  <si>
    <t>Afskrivning inventar</t>
  </si>
  <si>
    <t>Afskrivning biler</t>
  </si>
  <si>
    <t>Afskrivning</t>
  </si>
  <si>
    <t xml:space="preserve">Handels og låneomk. </t>
  </si>
  <si>
    <t>Beholdninger/varelager</t>
  </si>
  <si>
    <t>I alt afskrivninger</t>
  </si>
  <si>
    <t>Driftskredit  anslået gennemsnitstræk</t>
  </si>
  <si>
    <t>rente%</t>
  </si>
  <si>
    <t xml:space="preserve"> - kassekredit</t>
  </si>
  <si>
    <t>Støtte</t>
  </si>
  <si>
    <t xml:space="preserve">  - eu støtte</t>
  </si>
  <si>
    <t>støttesats</t>
  </si>
  <si>
    <t xml:space="preserve">  - økologistøtte</t>
  </si>
  <si>
    <t xml:space="preserve">  - omlægningsstøtte</t>
  </si>
  <si>
    <t xml:space="preserve">  - anden støtte</t>
  </si>
  <si>
    <t>enheder</t>
  </si>
  <si>
    <t>Støtte i alt</t>
  </si>
  <si>
    <t>år 2017</t>
  </si>
  <si>
    <t>år 2018</t>
  </si>
  <si>
    <t>år 2019</t>
  </si>
  <si>
    <t>Støtte samt øvrige indtægter</t>
  </si>
  <si>
    <t>Øvrige indtægter virksomhed</t>
  </si>
  <si>
    <t xml:space="preserve">  - udlejningsejendom</t>
  </si>
  <si>
    <t>I alt øvrige indtægter virksomhed</t>
  </si>
  <si>
    <t xml:space="preserve">  - El excl. afgifter</t>
  </si>
  <si>
    <t xml:space="preserve">  - Diesel excl. afgifter</t>
  </si>
  <si>
    <t>Andre overskud virksomhed</t>
  </si>
  <si>
    <t>Lønindkomst/anden virksomh.</t>
  </si>
  <si>
    <t>Støtte:</t>
  </si>
  <si>
    <t xml:space="preserve">  - lejeindtægter</t>
  </si>
  <si>
    <t xml:space="preserve">  - lejeudgifter</t>
  </si>
  <si>
    <t>I alt netto jordleje</t>
  </si>
  <si>
    <t xml:space="preserve">  - udleje driftsbygninger</t>
  </si>
  <si>
    <t>Indtægter udenfor virks.</t>
  </si>
  <si>
    <t xml:space="preserve">  - lønindtægt</t>
  </si>
  <si>
    <t xml:space="preserve">  - anden selvst. Virksomh.</t>
  </si>
  <si>
    <t>I alt indtægter udefra</t>
  </si>
  <si>
    <t>Renteudg. Anden gæld</t>
  </si>
  <si>
    <t>Renteudg. Pengeinstitut</t>
  </si>
  <si>
    <t>Likviditet</t>
  </si>
  <si>
    <t>Tilbageførsel afskrivn.</t>
  </si>
  <si>
    <t>Betalt skat</t>
  </si>
  <si>
    <t>Hævet privat</t>
  </si>
  <si>
    <t xml:space="preserve"> - besætningsændring</t>
  </si>
  <si>
    <t xml:space="preserve"> - investeringer bygn.</t>
  </si>
  <si>
    <t>Likviditet før afdrag</t>
  </si>
  <si>
    <t>Afdrag realkredit</t>
  </si>
  <si>
    <t>Afdrag bank</t>
  </si>
  <si>
    <t>Likviditetsresultat</t>
  </si>
  <si>
    <t>Udvikling KK</t>
  </si>
  <si>
    <t xml:space="preserve">Træk KK primo året </t>
  </si>
  <si>
    <t>Likviditetsresultat året</t>
  </si>
  <si>
    <t>Træk KK ultimo året</t>
  </si>
  <si>
    <t>Private forhold</t>
  </si>
  <si>
    <t xml:space="preserve">  - beløb til privatforbrug</t>
  </si>
  <si>
    <t xml:space="preserve">  - beløb til skattebetaling</t>
  </si>
  <si>
    <t>Investeringer excl. opstart</t>
  </si>
  <si>
    <t>Afdrag anden gæld</t>
  </si>
  <si>
    <t>Investeringer: Opstartsår (2017)</t>
  </si>
  <si>
    <t xml:space="preserve">Investeringer: År 2018 </t>
  </si>
  <si>
    <t>rente år 2</t>
  </si>
  <si>
    <t>rente 3. år</t>
  </si>
  <si>
    <t>Investeringer: År 2019</t>
  </si>
  <si>
    <t>I alt private hævninger</t>
  </si>
  <si>
    <t>Oversigt over økonomiske nøgletal:</t>
  </si>
  <si>
    <t>Resultat før skat i perioden, tkr.</t>
  </si>
  <si>
    <t>Årets likviditetsresultat, tkr.</t>
  </si>
  <si>
    <t>Udvikling i driftskredit ultimo året, tkr.</t>
  </si>
  <si>
    <t>I alt investeret</t>
  </si>
  <si>
    <t xml:space="preserve">  - Bygninger</t>
  </si>
  <si>
    <t xml:space="preserve">  - Maskiner</t>
  </si>
  <si>
    <t xml:space="preserve">  - Inventar</t>
  </si>
  <si>
    <t xml:space="preserve">  - Biler</t>
  </si>
  <si>
    <t xml:space="preserve">  - Besætning</t>
  </si>
  <si>
    <t xml:space="preserve">  - Beholdning/varelager</t>
  </si>
  <si>
    <t xml:space="preserve">  - Jord</t>
  </si>
  <si>
    <t xml:space="preserve">  - Beboelse</t>
  </si>
  <si>
    <t xml:space="preserve">  - Låne- og handelsomkostninger</t>
  </si>
  <si>
    <t>Investering</t>
  </si>
  <si>
    <t>Konklusioner:</t>
  </si>
  <si>
    <t>(husk fortegn!)</t>
  </si>
  <si>
    <t>Besætning (stigning i besætningsværdi)</t>
  </si>
  <si>
    <t xml:space="preserve"> - investering maskiner mm</t>
  </si>
  <si>
    <t>Slagtekyllinger</t>
  </si>
  <si>
    <t>Udbytte v/1000 slagtekyllinger</t>
  </si>
  <si>
    <t>kg/1.000 stk</t>
  </si>
  <si>
    <t>Daggamle kyllinger indsat, stk.</t>
  </si>
  <si>
    <t>Salg af kyllinger, kg</t>
  </si>
  <si>
    <t xml:space="preserve">Koncentratfoder, kg </t>
  </si>
  <si>
    <t>Grovfoder, kg</t>
  </si>
  <si>
    <t>Diverse omkostninger</t>
  </si>
  <si>
    <t xml:space="preserve">Slagtekyllinger </t>
  </si>
  <si>
    <t xml:space="preserve"> - slagtekyllinger</t>
  </si>
  <si>
    <t>Fortjeneste</t>
  </si>
  <si>
    <t>/</t>
  </si>
  <si>
    <t>Uden fortjeneste</t>
  </si>
  <si>
    <t>inkl. moms</t>
  </si>
  <si>
    <t>ex. moms</t>
  </si>
  <si>
    <t>Indtjeningsbehov</t>
  </si>
  <si>
    <t>Indtjening ved salg til slagteri</t>
  </si>
  <si>
    <t>Transport fra slagteri</t>
  </si>
  <si>
    <t>Finpartering</t>
  </si>
  <si>
    <t>Slagtning</t>
  </si>
  <si>
    <t>Transport til slagter</t>
  </si>
  <si>
    <t>Markedsføring/salg</t>
  </si>
  <si>
    <t>Udregning</t>
  </si>
  <si>
    <t>Omkostninger efter stalddør</t>
  </si>
  <si>
    <t xml:space="preserve">Kød til salg </t>
  </si>
  <si>
    <t>Ben</t>
  </si>
  <si>
    <t>Fraskær</t>
  </si>
  <si>
    <t>Safttab</t>
  </si>
  <si>
    <t>Modningssvind</t>
  </si>
  <si>
    <t>Slagtevægt:</t>
  </si>
  <si>
    <t>Kassesalg uden ben</t>
  </si>
  <si>
    <t>Kassesalg med ben</t>
  </si>
  <si>
    <t>På krog:</t>
  </si>
  <si>
    <t>Salg på krog</t>
  </si>
  <si>
    <t>Pris ved salg til slagteri</t>
  </si>
  <si>
    <t>Efterbetaling</t>
  </si>
  <si>
    <t>Kontrakttillæg</t>
  </si>
  <si>
    <t>Økologitillæg</t>
  </si>
  <si>
    <t>Gnsn. Afregningspris</t>
  </si>
  <si>
    <t>Afregningspris</t>
  </si>
  <si>
    <t>Salg til slagteri</t>
  </si>
  <si>
    <t>inkl.moms + fortjeneste</t>
  </si>
  <si>
    <t>Salgspriser</t>
  </si>
  <si>
    <t>%</t>
  </si>
  <si>
    <t>Dage</t>
  </si>
  <si>
    <t xml:space="preserve">Modningstid </t>
  </si>
  <si>
    <t>Indtast</t>
  </si>
  <si>
    <t>kr./kg</t>
  </si>
  <si>
    <t>Transport fra slagter</t>
  </si>
  <si>
    <t>kr.</t>
  </si>
  <si>
    <t>kr./dyr</t>
  </si>
  <si>
    <t>kr./time</t>
  </si>
  <si>
    <t>Timeløn</t>
  </si>
  <si>
    <t>timer/dyr</t>
  </si>
  <si>
    <t>Markedsføring, salg, m.m. /dyr</t>
  </si>
  <si>
    <t>Omkostninger ved direkte salg</t>
  </si>
  <si>
    <t>Ønsket fortjeneste</t>
  </si>
  <si>
    <t>Fortjeneste / betaling af risiko</t>
  </si>
  <si>
    <t>Slagteri</t>
  </si>
  <si>
    <t>kg</t>
  </si>
  <si>
    <t>Slagtevægt</t>
  </si>
  <si>
    <t>Kilopris på slagtekyllinger ved direkte salg</t>
  </si>
  <si>
    <t>Antal slagtekyllinger produceret</t>
  </si>
  <si>
    <t>Dækningsbidrag v. 1.000 slagtekyllinger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</si>
</sst>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 * #,##0.00_ ;_ * \-#,##0.00_ ;_ * &quot;-&quot;??_ ;_ @_ "/>
    <numFmt numFmtId="164" formatCode="0.00\ &quot;kr.&quot;"/>
    <numFmt numFmtId="165" formatCode="0\ &quot;kg&quot;"/>
    <numFmt numFmtId="166" formatCode="#,##0\ &quot;kr.&quot;"/>
    <numFmt numFmtId="167" formatCode="0\ &quot;kr./kg&quot;"/>
    <numFmt numFmtId="168" formatCode="0.00\ &quot;kr./kg&quot;"/>
    <numFmt numFmtId="169" formatCode="0.0\ &quot;kr./kg&quot;"/>
    <numFmt numFmtId="170" formatCode="0\ &quot;kr./time&quot;"/>
    <numFmt numFmtId="171" formatCode="0\ &quot;timer&quot;"/>
    <numFmt numFmtId="172" formatCode="_ * #,##0_ ;_ * \-#,##0_ ;_ * &quot;-&quot;??_ ;_ @_ "/>
    <numFmt numFmtId="173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309">
    <xf numFmtId="0" fontId="0" fillId="0" borderId="0" xfId="0"/>
    <xf numFmtId="0" fontId="2" fillId="0" borderId="1" xfId="0" applyFont="1" applyBorder="1"/>
    <xf numFmtId="0" fontId="2" fillId="0" borderId="0" xfId="0" applyFont="1"/>
    <xf numFmtId="0" fontId="0" fillId="0" borderId="2" xfId="0" applyBorder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0" fillId="0" borderId="1" xfId="0" applyBorder="1"/>
    <xf numFmtId="0" fontId="0" fillId="0" borderId="0" xfId="0" applyAlignment="1">
      <alignment horizontal="right"/>
    </xf>
    <xf numFmtId="3" fontId="0" fillId="0" borderId="1" xfId="0" applyNumberFormat="1" applyBorder="1"/>
    <xf numFmtId="1" fontId="0" fillId="0" borderId="0" xfId="0" applyNumberFormat="1"/>
    <xf numFmtId="3" fontId="0" fillId="0" borderId="0" xfId="0" applyNumberFormat="1"/>
    <xf numFmtId="0" fontId="1" fillId="2" borderId="1" xfId="0" applyFont="1" applyFill="1" applyBorder="1"/>
    <xf numFmtId="0" fontId="1" fillId="2" borderId="0" xfId="0" applyFont="1" applyFill="1"/>
    <xf numFmtId="3" fontId="1" fillId="2" borderId="0" xfId="0" applyNumberFormat="1" applyFont="1" applyFill="1"/>
    <xf numFmtId="2" fontId="0" fillId="0" borderId="1" xfId="0" applyNumberFormat="1" applyBorder="1"/>
    <xf numFmtId="4" fontId="0" fillId="0" borderId="1" xfId="0" applyNumberFormat="1" applyBorder="1"/>
    <xf numFmtId="0" fontId="5" fillId="0" borderId="0" xfId="0" applyFont="1"/>
    <xf numFmtId="3" fontId="5" fillId="0" borderId="0" xfId="0" applyNumberFormat="1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6" xfId="0" applyFont="1" applyBorder="1" applyAlignment="1" applyProtection="1">
      <alignment horizontal="right"/>
      <protection locked="0"/>
    </xf>
    <xf numFmtId="0" fontId="1" fillId="0" borderId="8" xfId="0" applyFont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0" fillId="3" borderId="8" xfId="0" applyFill="1" applyBorder="1" applyProtection="1">
      <protection locked="0"/>
    </xf>
    <xf numFmtId="4" fontId="0" fillId="3" borderId="0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3" fontId="0" fillId="0" borderId="9" xfId="0" applyNumberFormat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3" fontId="0" fillId="3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1" fillId="0" borderId="9" xfId="0" applyFont="1" applyBorder="1" applyAlignment="1" applyProtection="1">
      <alignment horizontal="right"/>
    </xf>
    <xf numFmtId="3" fontId="0" fillId="0" borderId="9" xfId="0" applyNumberFormat="1" applyBorder="1" applyProtection="1"/>
    <xf numFmtId="0" fontId="0" fillId="3" borderId="0" xfId="0" applyFill="1" applyBorder="1" applyProtection="1">
      <protection locked="0"/>
    </xf>
    <xf numFmtId="0" fontId="0" fillId="0" borderId="0" xfId="0" applyProtection="1"/>
    <xf numFmtId="0" fontId="2" fillId="0" borderId="0" xfId="0" applyFont="1" applyProtection="1"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0" fillId="0" borderId="9" xfId="0" applyBorder="1" applyProtection="1">
      <protection locked="0"/>
    </xf>
    <xf numFmtId="3" fontId="0" fillId="3" borderId="9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0" borderId="22" xfId="0" applyFont="1" applyBorder="1" applyProtection="1">
      <protection locked="0"/>
    </xf>
    <xf numFmtId="0" fontId="1" fillId="0" borderId="17" xfId="0" applyFont="1" applyBorder="1" applyAlignment="1" applyProtection="1">
      <alignment horizontal="right"/>
      <protection locked="0"/>
    </xf>
    <xf numFmtId="0" fontId="1" fillId="0" borderId="18" xfId="0" applyFont="1" applyBorder="1" applyAlignment="1" applyProtection="1">
      <alignment horizontal="right"/>
      <protection locked="0"/>
    </xf>
    <xf numFmtId="0" fontId="1" fillId="0" borderId="0" xfId="0" applyFont="1" applyBorder="1" applyProtection="1">
      <protection locked="0"/>
    </xf>
    <xf numFmtId="3" fontId="1" fillId="0" borderId="12" xfId="0" applyNumberFormat="1" applyFont="1" applyBorder="1" applyProtection="1">
      <protection locked="0"/>
    </xf>
    <xf numFmtId="3" fontId="1" fillId="0" borderId="21" xfId="0" applyNumberFormat="1" applyFont="1" applyBorder="1" applyProtection="1">
      <protection locked="0"/>
    </xf>
    <xf numFmtId="0" fontId="0" fillId="0" borderId="8" xfId="0" applyBorder="1" applyProtection="1"/>
    <xf numFmtId="3" fontId="0" fillId="0" borderId="0" xfId="0" applyNumberFormat="1" applyBorder="1" applyProtection="1"/>
    <xf numFmtId="0" fontId="0" fillId="0" borderId="0" xfId="0" applyBorder="1" applyProtection="1"/>
    <xf numFmtId="0" fontId="0" fillId="0" borderId="9" xfId="0" applyBorder="1" applyProtection="1"/>
    <xf numFmtId="0" fontId="1" fillId="0" borderId="11" xfId="0" applyFont="1" applyBorder="1" applyProtection="1"/>
    <xf numFmtId="3" fontId="1" fillId="0" borderId="12" xfId="0" applyNumberFormat="1" applyFont="1" applyBorder="1" applyProtection="1"/>
    <xf numFmtId="3" fontId="1" fillId="0" borderId="21" xfId="0" applyNumberFormat="1" applyFont="1" applyBorder="1" applyProtection="1"/>
    <xf numFmtId="0" fontId="11" fillId="0" borderId="16" xfId="0" applyFont="1" applyBorder="1" applyProtection="1">
      <protection locked="0"/>
    </xf>
    <xf numFmtId="0" fontId="14" fillId="0" borderId="17" xfId="0" applyFont="1" applyBorder="1" applyProtection="1">
      <protection locked="0"/>
    </xf>
    <xf numFmtId="0" fontId="14" fillId="0" borderId="18" xfId="0" applyFont="1" applyBorder="1" applyProtection="1">
      <protection locked="0"/>
    </xf>
    <xf numFmtId="46" fontId="9" fillId="0" borderId="0" xfId="0" applyNumberFormat="1" applyFont="1" applyAlignment="1" applyProtection="1">
      <alignment horizontal="left"/>
      <protection locked="0"/>
    </xf>
    <xf numFmtId="0" fontId="0" fillId="0" borderId="19" xfId="0" applyBorder="1" applyProtection="1">
      <protection locked="0"/>
    </xf>
    <xf numFmtId="0" fontId="14" fillId="0" borderId="16" xfId="0" applyFont="1" applyBorder="1" applyProtection="1">
      <protection locked="0"/>
    </xf>
    <xf numFmtId="0" fontId="14" fillId="0" borderId="17" xfId="0" applyFont="1" applyBorder="1" applyAlignment="1" applyProtection="1">
      <alignment horizontal="right"/>
      <protection locked="0"/>
    </xf>
    <xf numFmtId="0" fontId="14" fillId="0" borderId="18" xfId="0" applyFont="1" applyBorder="1" applyAlignment="1" applyProtection="1">
      <alignment horizontal="right"/>
      <protection locked="0"/>
    </xf>
    <xf numFmtId="0" fontId="0" fillId="0" borderId="19" xfId="0" applyFont="1" applyFill="1" applyBorder="1" applyAlignment="1" applyProtection="1">
      <alignment horizontal="left"/>
      <protection locked="0"/>
    </xf>
    <xf numFmtId="0" fontId="1" fillId="0" borderId="20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0" fontId="0" fillId="0" borderId="17" xfId="0" applyBorder="1" applyProtection="1">
      <protection locked="0"/>
    </xf>
    <xf numFmtId="0" fontId="14" fillId="0" borderId="19" xfId="0" applyFont="1" applyBorder="1" applyProtection="1">
      <protection locked="0"/>
    </xf>
    <xf numFmtId="0" fontId="14" fillId="0" borderId="0" xfId="0" applyFont="1" applyBorder="1" applyProtection="1">
      <protection locked="0"/>
    </xf>
    <xf numFmtId="3" fontId="14" fillId="3" borderId="0" xfId="0" applyNumberFormat="1" applyFont="1" applyFill="1" applyBorder="1" applyProtection="1">
      <protection locked="0"/>
    </xf>
    <xf numFmtId="3" fontId="14" fillId="3" borderId="9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7" fillId="0" borderId="16" xfId="0" applyFont="1" applyBorder="1" applyProtection="1">
      <protection locked="0"/>
    </xf>
    <xf numFmtId="0" fontId="5" fillId="0" borderId="18" xfId="0" applyFont="1" applyBorder="1" applyAlignment="1" applyProtection="1">
      <alignment horizontal="right"/>
      <protection locked="0"/>
    </xf>
    <xf numFmtId="0" fontId="5" fillId="0" borderId="19" xfId="0" applyFont="1" applyBorder="1" applyProtection="1">
      <protection locked="0"/>
    </xf>
    <xf numFmtId="3" fontId="5" fillId="3" borderId="9" xfId="0" applyNumberFormat="1" applyFont="1" applyFill="1" applyBorder="1" applyProtection="1">
      <protection locked="0"/>
    </xf>
    <xf numFmtId="0" fontId="7" fillId="0" borderId="20" xfId="0" applyFont="1" applyBorder="1" applyProtection="1">
      <protection locked="0"/>
    </xf>
    <xf numFmtId="0" fontId="16" fillId="0" borderId="16" xfId="0" applyFont="1" applyBorder="1" applyProtection="1">
      <protection locked="0"/>
    </xf>
    <xf numFmtId="0" fontId="15" fillId="0" borderId="17" xfId="0" applyFont="1" applyBorder="1" applyAlignment="1" applyProtection="1">
      <alignment horizontal="right"/>
      <protection locked="0"/>
    </xf>
    <xf numFmtId="0" fontId="15" fillId="0" borderId="18" xfId="0" applyFont="1" applyBorder="1" applyAlignment="1" applyProtection="1">
      <alignment horizontal="right"/>
      <protection locked="0"/>
    </xf>
    <xf numFmtId="3" fontId="5" fillId="3" borderId="0" xfId="0" applyNumberFormat="1" applyFont="1" applyFill="1" applyBorder="1" applyProtection="1">
      <protection locked="0"/>
    </xf>
    <xf numFmtId="0" fontId="5" fillId="3" borderId="0" xfId="0" applyFont="1" applyFill="1" applyBorder="1" applyProtection="1">
      <protection locked="0"/>
    </xf>
    <xf numFmtId="10" fontId="5" fillId="3" borderId="0" xfId="0" applyNumberFormat="1" applyFont="1" applyFill="1" applyBorder="1" applyProtection="1">
      <protection locked="0"/>
    </xf>
    <xf numFmtId="3" fontId="5" fillId="0" borderId="0" xfId="0" applyNumberFormat="1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7" fillId="0" borderId="12" xfId="0" applyFont="1" applyBorder="1" applyProtection="1">
      <protection locked="0"/>
    </xf>
    <xf numFmtId="3" fontId="5" fillId="0" borderId="0" xfId="0" applyNumberFormat="1" applyFont="1" applyProtection="1">
      <protection locked="0"/>
    </xf>
    <xf numFmtId="0" fontId="15" fillId="0" borderId="17" xfId="0" applyFont="1" applyFill="1" applyBorder="1" applyAlignment="1" applyProtection="1">
      <alignment horizontal="right"/>
      <protection locked="0"/>
    </xf>
    <xf numFmtId="0" fontId="15" fillId="0" borderId="18" xfId="0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9" fontId="5" fillId="3" borderId="0" xfId="0" applyNumberFormat="1" applyFont="1" applyFill="1" applyBorder="1" applyProtection="1">
      <protection locked="0"/>
    </xf>
    <xf numFmtId="3" fontId="15" fillId="0" borderId="17" xfId="0" applyNumberFormat="1" applyFont="1" applyBorder="1" applyAlignment="1" applyProtection="1">
      <alignment horizontal="right"/>
      <protection locked="0"/>
    </xf>
    <xf numFmtId="0" fontId="5" fillId="0" borderId="20" xfId="0" applyFont="1" applyFill="1" applyBorder="1" applyProtection="1">
      <protection locked="0"/>
    </xf>
    <xf numFmtId="0" fontId="0" fillId="0" borderId="12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15" fillId="0" borderId="16" xfId="0" applyFont="1" applyFill="1" applyBorder="1" applyProtection="1">
      <protection locked="0"/>
    </xf>
    <xf numFmtId="3" fontId="15" fillId="0" borderId="18" xfId="0" applyNumberFormat="1" applyFont="1" applyBorder="1" applyAlignment="1" applyProtection="1">
      <alignment horizontal="right"/>
      <protection locked="0"/>
    </xf>
    <xf numFmtId="3" fontId="5" fillId="3" borderId="12" xfId="0" applyNumberFormat="1" applyFont="1" applyFill="1" applyBorder="1" applyAlignment="1" applyProtection="1">
      <alignment horizontal="right"/>
      <protection locked="0"/>
    </xf>
    <xf numFmtId="9" fontId="5" fillId="3" borderId="12" xfId="0" applyNumberFormat="1" applyFont="1" applyFill="1" applyBorder="1" applyProtection="1">
      <protection locked="0"/>
    </xf>
    <xf numFmtId="0" fontId="0" fillId="0" borderId="0" xfId="0" applyFont="1" applyProtection="1">
      <protection locked="0"/>
    </xf>
    <xf numFmtId="0" fontId="16" fillId="0" borderId="16" xfId="0" applyFont="1" applyFill="1" applyBorder="1" applyProtection="1">
      <protection locked="0"/>
    </xf>
    <xf numFmtId="0" fontId="16" fillId="0" borderId="17" xfId="0" applyFont="1" applyBorder="1" applyAlignment="1" applyProtection="1">
      <alignment horizontal="right"/>
      <protection locked="0"/>
    </xf>
    <xf numFmtId="0" fontId="0" fillId="0" borderId="17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5" fillId="0" borderId="19" xfId="0" applyFont="1" applyFill="1" applyBorder="1" applyProtection="1">
      <protection locked="0"/>
    </xf>
    <xf numFmtId="0" fontId="7" fillId="0" borderId="20" xfId="0" applyFont="1" applyFill="1" applyBorder="1" applyProtection="1">
      <protection locked="0"/>
    </xf>
    <xf numFmtId="0" fontId="12" fillId="0" borderId="17" xfId="0" applyFont="1" applyBorder="1" applyAlignment="1" applyProtection="1">
      <alignment horizontal="right"/>
      <protection locked="0"/>
    </xf>
    <xf numFmtId="0" fontId="12" fillId="0" borderId="18" xfId="0" applyFont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Protection="1">
      <protection locked="0"/>
    </xf>
    <xf numFmtId="3" fontId="1" fillId="0" borderId="0" xfId="0" applyNumberFormat="1" applyFont="1" applyBorder="1" applyProtection="1">
      <protection locked="0"/>
    </xf>
    <xf numFmtId="0" fontId="9" fillId="0" borderId="12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13" fillId="0" borderId="17" xfId="0" applyFont="1" applyBorder="1" applyAlignment="1" applyProtection="1">
      <alignment horizontal="right"/>
      <protection locked="0"/>
    </xf>
    <xf numFmtId="0" fontId="6" fillId="3" borderId="0" xfId="0" applyFont="1" applyFill="1" applyBorder="1" applyProtection="1">
      <protection locked="0"/>
    </xf>
    <xf numFmtId="0" fontId="10" fillId="0" borderId="12" xfId="0" applyFont="1" applyBorder="1" applyProtection="1">
      <protection locked="0"/>
    </xf>
    <xf numFmtId="3" fontId="4" fillId="3" borderId="9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9" fontId="0" fillId="3" borderId="0" xfId="0" applyNumberFormat="1" applyFill="1" applyBorder="1" applyProtection="1">
      <protection locked="0"/>
    </xf>
    <xf numFmtId="0" fontId="17" fillId="0" borderId="20" xfId="0" applyFont="1" applyBorder="1" applyProtection="1">
      <protection locked="0"/>
    </xf>
    <xf numFmtId="0" fontId="17" fillId="0" borderId="12" xfId="0" applyFont="1" applyBorder="1" applyProtection="1">
      <protection locked="0"/>
    </xf>
    <xf numFmtId="3" fontId="0" fillId="0" borderId="9" xfId="0" applyNumberFormat="1" applyFont="1" applyBorder="1" applyAlignment="1" applyProtection="1">
      <alignment horizontal="right"/>
    </xf>
    <xf numFmtId="3" fontId="0" fillId="0" borderId="21" xfId="0" applyNumberFormat="1" applyFont="1" applyBorder="1" applyProtection="1"/>
    <xf numFmtId="0" fontId="12" fillId="0" borderId="18" xfId="0" applyFont="1" applyBorder="1" applyAlignment="1" applyProtection="1">
      <alignment horizontal="right"/>
    </xf>
    <xf numFmtId="3" fontId="0" fillId="0" borderId="21" xfId="0" applyNumberFormat="1" applyBorder="1" applyProtection="1"/>
    <xf numFmtId="3" fontId="1" fillId="0" borderId="9" xfId="0" applyNumberFormat="1" applyFont="1" applyBorder="1" applyProtection="1"/>
    <xf numFmtId="3" fontId="11" fillId="0" borderId="9" xfId="0" applyNumberFormat="1" applyFont="1" applyBorder="1" applyProtection="1"/>
    <xf numFmtId="3" fontId="17" fillId="0" borderId="21" xfId="0" applyNumberFormat="1" applyFont="1" applyBorder="1" applyProtection="1"/>
    <xf numFmtId="0" fontId="0" fillId="3" borderId="19" xfId="0" applyFill="1" applyBorder="1" applyProtection="1">
      <protection locked="0"/>
    </xf>
    <xf numFmtId="0" fontId="0" fillId="3" borderId="19" xfId="0" applyFont="1" applyFill="1" applyBorder="1" applyProtection="1">
      <protection locked="0"/>
    </xf>
    <xf numFmtId="0" fontId="5" fillId="0" borderId="0" xfId="0" applyFont="1" applyProtection="1"/>
    <xf numFmtId="3" fontId="7" fillId="0" borderId="12" xfId="0" applyNumberFormat="1" applyFont="1" applyBorder="1" applyProtection="1"/>
    <xf numFmtId="3" fontId="5" fillId="0" borderId="0" xfId="0" applyNumberFormat="1" applyFont="1" applyBorder="1" applyProtection="1"/>
    <xf numFmtId="3" fontId="5" fillId="0" borderId="9" xfId="0" applyNumberFormat="1" applyFont="1" applyBorder="1" applyProtection="1"/>
    <xf numFmtId="0" fontId="5" fillId="0" borderId="9" xfId="0" applyFont="1" applyBorder="1" applyProtection="1"/>
    <xf numFmtId="3" fontId="7" fillId="0" borderId="21" xfId="0" applyNumberFormat="1" applyFont="1" applyBorder="1" applyProtection="1"/>
    <xf numFmtId="3" fontId="5" fillId="0" borderId="12" xfId="0" applyNumberFormat="1" applyFont="1" applyBorder="1" applyProtection="1"/>
    <xf numFmtId="3" fontId="5" fillId="0" borderId="21" xfId="0" applyNumberFormat="1" applyFont="1" applyBorder="1" applyProtection="1"/>
    <xf numFmtId="3" fontId="5" fillId="0" borderId="21" xfId="0" applyNumberFormat="1" applyFont="1" applyBorder="1" applyAlignment="1" applyProtection="1">
      <alignment horizontal="right"/>
    </xf>
    <xf numFmtId="3" fontId="0" fillId="0" borderId="0" xfId="0" applyNumberFormat="1" applyFont="1" applyBorder="1" applyProtection="1"/>
    <xf numFmtId="3" fontId="14" fillId="0" borderId="0" xfId="0" applyNumberFormat="1" applyFont="1" applyBorder="1" applyProtection="1"/>
    <xf numFmtId="0" fontId="2" fillId="0" borderId="1" xfId="0" applyFont="1" applyBorder="1" applyProtection="1"/>
    <xf numFmtId="0" fontId="2" fillId="0" borderId="0" xfId="0" applyFont="1" applyProtection="1"/>
    <xf numFmtId="0" fontId="0" fillId="0" borderId="2" xfId="0" applyBorder="1" applyProtection="1"/>
    <xf numFmtId="0" fontId="0" fillId="0" borderId="3" xfId="0" applyBorder="1" applyProtection="1"/>
    <xf numFmtId="0" fontId="4" fillId="0" borderId="3" xfId="0" applyFont="1" applyBorder="1" applyAlignment="1" applyProtection="1">
      <alignment horizontal="right"/>
    </xf>
    <xf numFmtId="0" fontId="0" fillId="0" borderId="1" xfId="0" applyBorder="1" applyProtection="1"/>
    <xf numFmtId="0" fontId="1" fillId="2" borderId="1" xfId="0" applyFont="1" applyFill="1" applyBorder="1" applyProtection="1"/>
    <xf numFmtId="0" fontId="1" fillId="2" borderId="0" xfId="0" applyFont="1" applyFill="1" applyProtection="1"/>
    <xf numFmtId="1" fontId="1" fillId="2" borderId="0" xfId="0" applyNumberFormat="1" applyFont="1" applyFill="1" applyProtection="1"/>
    <xf numFmtId="1" fontId="0" fillId="0" borderId="0" xfId="0" applyNumberFormat="1" applyProtection="1"/>
    <xf numFmtId="3" fontId="0" fillId="0" borderId="0" xfId="0" applyNumberFormat="1" applyProtection="1"/>
    <xf numFmtId="0" fontId="1" fillId="0" borderId="2" xfId="0" applyFont="1" applyBorder="1" applyProtection="1"/>
    <xf numFmtId="3" fontId="1" fillId="2" borderId="0" xfId="0" applyNumberFormat="1" applyFont="1" applyFill="1" applyProtection="1"/>
    <xf numFmtId="0" fontId="7" fillId="0" borderId="0" xfId="0" applyFont="1" applyFill="1" applyBorder="1" applyProtection="1">
      <protection locked="0"/>
    </xf>
    <xf numFmtId="0" fontId="16" fillId="0" borderId="16" xfId="0" applyFont="1" applyBorder="1" applyProtection="1"/>
    <xf numFmtId="0" fontId="0" fillId="0" borderId="18" xfId="0" applyBorder="1" applyProtection="1"/>
    <xf numFmtId="0" fontId="5" fillId="0" borderId="19" xfId="0" applyFont="1" applyBorder="1" applyProtection="1"/>
    <xf numFmtId="3" fontId="15" fillId="0" borderId="9" xfId="0" applyNumberFormat="1" applyFont="1" applyBorder="1" applyProtection="1"/>
    <xf numFmtId="0" fontId="7" fillId="0" borderId="20" xfId="0" applyFont="1" applyBorder="1" applyProtection="1"/>
    <xf numFmtId="0" fontId="16" fillId="0" borderId="16" xfId="0" applyFont="1" applyFill="1" applyBorder="1" applyProtection="1"/>
    <xf numFmtId="0" fontId="16" fillId="0" borderId="18" xfId="0" applyFont="1" applyBorder="1" applyAlignment="1" applyProtection="1">
      <alignment horizontal="right"/>
    </xf>
    <xf numFmtId="0" fontId="5" fillId="0" borderId="19" xfId="0" applyFont="1" applyFill="1" applyBorder="1" applyProtection="1"/>
    <xf numFmtId="0" fontId="7" fillId="0" borderId="20" xfId="0" applyFont="1" applyFill="1" applyBorder="1" applyProtection="1"/>
    <xf numFmtId="0" fontId="7" fillId="0" borderId="16" xfId="0" applyFont="1" applyBorder="1" applyProtection="1"/>
    <xf numFmtId="0" fontId="5" fillId="0" borderId="17" xfId="0" applyFont="1" applyBorder="1" applyProtection="1"/>
    <xf numFmtId="0" fontId="5" fillId="0" borderId="18" xfId="0" applyFont="1" applyBorder="1" applyProtection="1"/>
    <xf numFmtId="0" fontId="5" fillId="0" borderId="10" xfId="0" applyFont="1" applyBorder="1" applyProtection="1"/>
    <xf numFmtId="0" fontId="15" fillId="0" borderId="3" xfId="0" applyFont="1" applyBorder="1" applyProtection="1"/>
    <xf numFmtId="0" fontId="15" fillId="0" borderId="15" xfId="0" applyFont="1" applyBorder="1" applyProtection="1"/>
    <xf numFmtId="0" fontId="5" fillId="0" borderId="8" xfId="0" applyFont="1" applyBorder="1" applyProtection="1"/>
    <xf numFmtId="0" fontId="5" fillId="0" borderId="0" xfId="0" applyFont="1" applyBorder="1" applyProtection="1"/>
    <xf numFmtId="0" fontId="7" fillId="0" borderId="8" xfId="0" applyFont="1" applyBorder="1" applyProtection="1"/>
    <xf numFmtId="3" fontId="7" fillId="0" borderId="0" xfId="0" applyNumberFormat="1" applyFont="1" applyBorder="1" applyProtection="1"/>
    <xf numFmtId="0" fontId="7" fillId="0" borderId="0" xfId="0" applyFont="1" applyBorder="1" applyProtection="1"/>
    <xf numFmtId="3" fontId="7" fillId="0" borderId="9" xfId="0" applyNumberFormat="1" applyFont="1" applyBorder="1" applyProtection="1"/>
    <xf numFmtId="0" fontId="7" fillId="0" borderId="9" xfId="0" applyFont="1" applyBorder="1" applyProtection="1"/>
    <xf numFmtId="1" fontId="7" fillId="0" borderId="0" xfId="0" applyNumberFormat="1" applyFont="1" applyBorder="1" applyProtection="1"/>
    <xf numFmtId="1" fontId="7" fillId="0" borderId="9" xfId="0" applyNumberFormat="1" applyFont="1" applyBorder="1" applyProtection="1"/>
    <xf numFmtId="0" fontId="7" fillId="0" borderId="11" xfId="0" applyFont="1" applyBorder="1" applyProtection="1"/>
    <xf numFmtId="0" fontId="7" fillId="0" borderId="12" xfId="0" applyFont="1" applyBorder="1" applyProtection="1"/>
    <xf numFmtId="0" fontId="8" fillId="0" borderId="0" xfId="0" applyFont="1" applyProtection="1">
      <protection locked="0"/>
    </xf>
    <xf numFmtId="0" fontId="0" fillId="0" borderId="12" xfId="0" applyBorder="1" applyProtection="1"/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Border="1"/>
    <xf numFmtId="0" fontId="0" fillId="0" borderId="5" xfId="0" applyBorder="1" applyAlignment="1" applyProtection="1">
      <alignment horizontal="right"/>
    </xf>
    <xf numFmtId="0" fontId="0" fillId="0" borderId="7" xfId="0" applyBorder="1" applyAlignment="1" applyProtection="1">
      <alignment horizontal="right"/>
    </xf>
    <xf numFmtId="0" fontId="0" fillId="0" borderId="0" xfId="0" applyFill="1" applyBorder="1" applyProtection="1"/>
    <xf numFmtId="0" fontId="0" fillId="0" borderId="9" xfId="0" applyFill="1" applyBorder="1" applyProtection="1"/>
    <xf numFmtId="0" fontId="0" fillId="0" borderId="12" xfId="0" applyFill="1" applyBorder="1" applyProtection="1"/>
    <xf numFmtId="0" fontId="0" fillId="0" borderId="21" xfId="0" applyFill="1" applyBorder="1" applyProtection="1"/>
    <xf numFmtId="3" fontId="0" fillId="3" borderId="1" xfId="0" applyNumberFormat="1" applyFill="1" applyBorder="1" applyProtection="1">
      <protection locked="0"/>
    </xf>
    <xf numFmtId="164" fontId="0" fillId="0" borderId="0" xfId="0" applyNumberFormat="1" applyBorder="1" applyAlignment="1">
      <alignment horizontal="right"/>
    </xf>
    <xf numFmtId="9" fontId="0" fillId="0" borderId="0" xfId="2" applyFont="1" applyAlignment="1">
      <alignment horizontal="right"/>
    </xf>
    <xf numFmtId="0" fontId="0" fillId="0" borderId="0" xfId="0" applyFill="1" applyBorder="1"/>
    <xf numFmtId="165" fontId="0" fillId="0" borderId="0" xfId="0" applyNumberFormat="1" applyBorder="1"/>
    <xf numFmtId="0" fontId="0" fillId="0" borderId="0" xfId="0" applyAlignment="1">
      <alignment horizontal="center"/>
    </xf>
    <xf numFmtId="166" fontId="0" fillId="0" borderId="0" xfId="0" applyNumberFormat="1" applyBorder="1" applyAlignment="1">
      <alignment horizontal="right"/>
    </xf>
    <xf numFmtId="0" fontId="0" fillId="0" borderId="0" xfId="0" applyBorder="1"/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/>
    <xf numFmtId="166" fontId="1" fillId="4" borderId="0" xfId="0" applyNumberFormat="1" applyFont="1" applyFill="1" applyBorder="1" applyAlignment="1">
      <alignment horizontal="right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Border="1"/>
    <xf numFmtId="166" fontId="0" fillId="0" borderId="3" xfId="0" applyNumberFormat="1" applyBorder="1" applyAlignment="1">
      <alignment horizontal="right"/>
    </xf>
    <xf numFmtId="0" fontId="0" fillId="0" borderId="3" xfId="0" applyBorder="1"/>
    <xf numFmtId="165" fontId="0" fillId="0" borderId="3" xfId="0" applyNumberFormat="1" applyBorder="1"/>
    <xf numFmtId="167" fontId="0" fillId="0" borderId="3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0" fontId="0" fillId="0" borderId="3" xfId="0" applyFill="1" applyBorder="1"/>
    <xf numFmtId="169" fontId="0" fillId="0" borderId="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right"/>
    </xf>
    <xf numFmtId="170" fontId="0" fillId="0" borderId="0" xfId="0" applyNumberFormat="1"/>
    <xf numFmtId="171" fontId="0" fillId="0" borderId="0" xfId="0" applyNumberFormat="1" applyAlignment="1">
      <alignment horizontal="center"/>
    </xf>
    <xf numFmtId="171" fontId="0" fillId="0" borderId="0" xfId="0" applyNumberFormat="1" applyAlignment="1">
      <alignment horizontal="right"/>
    </xf>
    <xf numFmtId="0" fontId="0" fillId="4" borderId="3" xfId="0" applyFill="1" applyBorder="1"/>
    <xf numFmtId="0" fontId="1" fillId="0" borderId="0" xfId="0" applyFont="1" applyBorder="1"/>
    <xf numFmtId="165" fontId="1" fillId="0" borderId="0" xfId="0" applyNumberFormat="1" applyFont="1" applyBorder="1"/>
    <xf numFmtId="0" fontId="1" fillId="0" borderId="0" xfId="0" applyFont="1" applyFill="1" applyBorder="1"/>
    <xf numFmtId="165" fontId="0" fillId="0" borderId="3" xfId="0" applyNumberFormat="1" applyFont="1" applyBorder="1"/>
    <xf numFmtId="9" fontId="18" fillId="0" borderId="3" xfId="2" applyFont="1" applyBorder="1"/>
    <xf numFmtId="0" fontId="0" fillId="0" borderId="3" xfId="0" applyFont="1" applyFill="1" applyBorder="1"/>
    <xf numFmtId="165" fontId="0" fillId="0" borderId="0" xfId="0" applyNumberFormat="1" applyFont="1" applyBorder="1"/>
    <xf numFmtId="9" fontId="18" fillId="0" borderId="0" xfId="2" applyFont="1"/>
    <xf numFmtId="0" fontId="0" fillId="0" borderId="0" xfId="0" applyFont="1" applyBorder="1"/>
    <xf numFmtId="0" fontId="1" fillId="0" borderId="0" xfId="0" applyFont="1"/>
    <xf numFmtId="0" fontId="20" fillId="0" borderId="0" xfId="0" applyFont="1"/>
    <xf numFmtId="166" fontId="0" fillId="0" borderId="0" xfId="1" applyNumberFormat="1" applyFont="1" applyAlignment="1">
      <alignment horizontal="right"/>
    </xf>
    <xf numFmtId="166" fontId="0" fillId="4" borderId="0" xfId="1" applyNumberFormat="1" applyFont="1" applyFill="1" applyAlignment="1">
      <alignment horizontal="right"/>
    </xf>
    <xf numFmtId="166" fontId="0" fillId="0" borderId="3" xfId="1" applyNumberFormat="1" applyFont="1" applyBorder="1" applyAlignment="1">
      <alignment horizontal="right"/>
    </xf>
    <xf numFmtId="168" fontId="0" fillId="0" borderId="3" xfId="0" applyNumberForma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5" fontId="1" fillId="0" borderId="0" xfId="0" applyNumberFormat="1" applyFont="1"/>
    <xf numFmtId="0" fontId="0" fillId="0" borderId="3" xfId="0" applyFont="1" applyBorder="1"/>
    <xf numFmtId="165" fontId="0" fillId="0" borderId="0" xfId="0" applyNumberFormat="1" applyFont="1"/>
    <xf numFmtId="166" fontId="0" fillId="0" borderId="0" xfId="0" applyNumberFormat="1" applyAlignment="1">
      <alignment horizontal="right"/>
    </xf>
    <xf numFmtId="166" fontId="1" fillId="4" borderId="23" xfId="0" applyNumberFormat="1" applyFont="1" applyFill="1" applyBorder="1" applyAlignment="1">
      <alignment horizontal="right"/>
    </xf>
    <xf numFmtId="0" fontId="0" fillId="4" borderId="23" xfId="0" applyFont="1" applyFill="1" applyBorder="1"/>
    <xf numFmtId="0" fontId="1" fillId="4" borderId="23" xfId="0" applyFont="1" applyFill="1" applyBorder="1"/>
    <xf numFmtId="167" fontId="0" fillId="0" borderId="3" xfId="0" applyNumberFormat="1" applyBorder="1" applyAlignment="1">
      <alignment horizontal="right"/>
    </xf>
    <xf numFmtId="166" fontId="1" fillId="4" borderId="0" xfId="0" applyNumberFormat="1" applyFont="1" applyFill="1" applyBorder="1"/>
    <xf numFmtId="168" fontId="1" fillId="4" borderId="0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165" fontId="1" fillId="4" borderId="0" xfId="0" applyNumberFormat="1" applyFont="1" applyFill="1" applyBorder="1"/>
    <xf numFmtId="168" fontId="0" fillId="4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0" fillId="0" borderId="0" xfId="0" applyFont="1" applyBorder="1"/>
    <xf numFmtId="2" fontId="0" fillId="0" borderId="0" xfId="0" applyNumberFormat="1" applyBorder="1"/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0" fontId="0" fillId="4" borderId="0" xfId="0" applyFill="1" applyBorder="1"/>
    <xf numFmtId="169" fontId="0" fillId="0" borderId="0" xfId="0" applyNumberFormat="1" applyFont="1" applyBorder="1" applyAlignment="1">
      <alignment horizontal="center"/>
    </xf>
    <xf numFmtId="169" fontId="0" fillId="4" borderId="0" xfId="0" applyNumberFormat="1" applyFont="1" applyFill="1" applyBorder="1" applyAlignment="1">
      <alignment horizontal="center"/>
    </xf>
    <xf numFmtId="0" fontId="0" fillId="4" borderId="3" xfId="0" applyFont="1" applyFill="1" applyBorder="1"/>
    <xf numFmtId="0" fontId="1" fillId="4" borderId="3" xfId="0" applyNumberFormat="1" applyFont="1" applyFill="1" applyBorder="1" applyAlignment="1">
      <alignment horizontal="right"/>
    </xf>
    <xf numFmtId="0" fontId="0" fillId="5" borderId="0" xfId="0" applyFont="1" applyFill="1" applyBorder="1"/>
    <xf numFmtId="0" fontId="21" fillId="5" borderId="0" xfId="0" applyNumberFormat="1" applyFont="1" applyFill="1" applyBorder="1"/>
    <xf numFmtId="0" fontId="0" fillId="5" borderId="0" xfId="0" applyFill="1" applyBorder="1"/>
    <xf numFmtId="0" fontId="0" fillId="0" borderId="0" xfId="0" applyBorder="1" applyAlignment="1"/>
    <xf numFmtId="0" fontId="1" fillId="4" borderId="0" xfId="0" applyFont="1" applyFill="1" applyBorder="1" applyAlignment="1">
      <alignment horizontal="right"/>
    </xf>
    <xf numFmtId="0" fontId="0" fillId="5" borderId="0" xfId="0" applyFill="1"/>
    <xf numFmtId="172" fontId="21" fillId="5" borderId="0" xfId="1" applyNumberFormat="1" applyFont="1" applyFill="1" applyBorder="1"/>
    <xf numFmtId="0" fontId="1" fillId="5" borderId="0" xfId="0" applyFont="1" applyFill="1" applyBorder="1"/>
    <xf numFmtId="0" fontId="21" fillId="5" borderId="0" xfId="0" applyFont="1" applyFill="1" applyBorder="1"/>
    <xf numFmtId="49" fontId="1" fillId="0" borderId="10" xfId="0" applyNumberFormat="1" applyFont="1" applyFill="1" applyBorder="1" applyProtection="1">
      <protection locked="0"/>
    </xf>
    <xf numFmtId="0" fontId="1" fillId="0" borderId="3" xfId="0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1" fillId="0" borderId="15" xfId="0" applyFont="1" applyBorder="1" applyAlignment="1" applyProtection="1">
      <alignment horizontal="right"/>
      <protection locked="0"/>
    </xf>
    <xf numFmtId="0" fontId="1" fillId="0" borderId="11" xfId="0" applyFont="1" applyBorder="1" applyProtection="1">
      <protection locked="0"/>
    </xf>
    <xf numFmtId="3" fontId="1" fillId="0" borderId="14" xfId="0" applyNumberFormat="1" applyFont="1" applyBorder="1" applyProtection="1"/>
    <xf numFmtId="0" fontId="1" fillId="3" borderId="27" xfId="0" applyFont="1" applyFill="1" applyBorder="1" applyProtection="1">
      <protection locked="0"/>
    </xf>
    <xf numFmtId="3" fontId="0" fillId="3" borderId="7" xfId="0" applyNumberFormat="1" applyFill="1" applyBorder="1" applyProtection="1">
      <protection locked="0"/>
    </xf>
    <xf numFmtId="0" fontId="1" fillId="0" borderId="28" xfId="0" applyFont="1" applyBorder="1" applyAlignment="1" applyProtection="1">
      <protection locked="0"/>
    </xf>
    <xf numFmtId="3" fontId="1" fillId="0" borderId="0" xfId="0" applyNumberFormat="1" applyFont="1" applyBorder="1" applyProtection="1"/>
    <xf numFmtId="0" fontId="1" fillId="0" borderId="10" xfId="0" applyFont="1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0" borderId="6" xfId="0" applyBorder="1" applyProtection="1">
      <protection locked="0"/>
    </xf>
    <xf numFmtId="3" fontId="14" fillId="0" borderId="9" xfId="0" applyNumberFormat="1" applyFont="1" applyBorder="1" applyProtection="1"/>
    <xf numFmtId="49" fontId="0" fillId="3" borderId="27" xfId="0" applyNumberFormat="1" applyFill="1" applyBorder="1" applyProtection="1">
      <protection locked="0"/>
    </xf>
    <xf numFmtId="3" fontId="0" fillId="0" borderId="1" xfId="0" applyNumberFormat="1" applyBorder="1" applyAlignment="1">
      <alignment horizontal="left"/>
    </xf>
    <xf numFmtId="0" fontId="21" fillId="3" borderId="24" xfId="0" applyFont="1" applyFill="1" applyBorder="1"/>
    <xf numFmtId="0" fontId="21" fillId="3" borderId="26" xfId="0" applyFont="1" applyFill="1" applyBorder="1"/>
    <xf numFmtId="172" fontId="21" fillId="3" borderId="24" xfId="1" applyNumberFormat="1" applyFont="1" applyFill="1" applyBorder="1"/>
    <xf numFmtId="173" fontId="21" fillId="3" borderId="24" xfId="0" applyNumberFormat="1" applyFont="1" applyFill="1" applyBorder="1"/>
    <xf numFmtId="0" fontId="21" fillId="3" borderId="25" xfId="0" applyNumberFormat="1" applyFont="1" applyFill="1" applyBorder="1"/>
    <xf numFmtId="0" fontId="21" fillId="3" borderId="24" xfId="0" applyNumberFormat="1" applyFont="1" applyFill="1" applyBorder="1"/>
    <xf numFmtId="172" fontId="21" fillId="3" borderId="25" xfId="1" applyNumberFormat="1" applyFont="1" applyFill="1" applyBorder="1"/>
    <xf numFmtId="2" fontId="21" fillId="3" borderId="24" xfId="0" applyNumberFormat="1" applyFont="1" applyFill="1" applyBorder="1"/>
    <xf numFmtId="0" fontId="19" fillId="3" borderId="0" xfId="2" applyNumberFormat="1" applyFont="1" applyFill="1" applyBorder="1"/>
    <xf numFmtId="0" fontId="1" fillId="4" borderId="3" xfId="0" applyFont="1" applyFill="1" applyBorder="1" applyAlignment="1">
      <alignment horizontal="center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76200</xdr:rowOff>
    </xdr:from>
    <xdr:to>
      <xdr:col>5</xdr:col>
      <xdr:colOff>504825</xdr:colOff>
      <xdr:row>14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66700"/>
          <a:ext cx="5095875" cy="24860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000" b="1"/>
            <a:t>Beskrivelse af forretningsmodel:</a:t>
          </a:r>
          <a:br>
            <a:rPr lang="da-DK" sz="1000" b="1"/>
          </a:br>
          <a:r>
            <a:rPr lang="da-DK" sz="1000" b="1"/>
            <a:t>Baggrund og produktion</a:t>
          </a:r>
        </a:p>
        <a:p>
          <a:endParaRPr lang="da-DK" sz="1000" b="1" baseline="0"/>
        </a:p>
        <a:p>
          <a:endParaRPr lang="da-DK" sz="1000" b="1" baseline="0"/>
        </a:p>
        <a:p>
          <a:r>
            <a:rPr lang="da-DK" sz="1000" b="1" baseline="0"/>
            <a:t>Afsætning</a:t>
          </a:r>
        </a:p>
        <a:p>
          <a:endParaRPr lang="da-DK" sz="1000" b="1" baseline="0"/>
        </a:p>
        <a:p>
          <a:endParaRPr lang="da-DK" sz="1000" b="1" baseline="0"/>
        </a:p>
        <a:p>
          <a:r>
            <a:rPr lang="da-DK" sz="1000" b="1" baseline="0"/>
            <a:t>Ressourcer</a:t>
          </a:r>
        </a:p>
        <a:p>
          <a:endParaRPr lang="da-DK" sz="1000" b="1" baseline="0"/>
        </a:p>
        <a:p>
          <a:endParaRPr lang="da-DK" sz="1000" b="1" baseline="0"/>
        </a:p>
        <a:p>
          <a:r>
            <a:rPr lang="da-DK" sz="1000" b="1" baseline="0"/>
            <a:t>Finansiering</a:t>
          </a:r>
        </a:p>
        <a:p>
          <a:endParaRPr lang="da-DK" sz="1000" baseline="0"/>
        </a:p>
        <a:p>
          <a:r>
            <a:rPr lang="da-DK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NB! Tallene i arkene er kun vejledende,</a:t>
          </a:r>
          <a:r>
            <a:rPr lang="da-DK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baseret på gældende data i</a:t>
          </a:r>
          <a:r>
            <a:rPr lang="da-DK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december 2016. Tjek derfor selv gældende priser mv.</a:t>
          </a:r>
          <a:r>
            <a:rPr lang="da-DK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og opdater evt. arkene </a:t>
          </a:r>
          <a:r>
            <a:rPr lang="da-DK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at få et helt retvisende billede.</a:t>
          </a:r>
          <a:endParaRPr lang="da-DK" sz="1000"/>
        </a:p>
      </xdr:txBody>
    </xdr:sp>
    <xdr:clientData/>
  </xdr:twoCellAnchor>
  <xdr:twoCellAnchor>
    <xdr:from>
      <xdr:col>0</xdr:col>
      <xdr:colOff>0</xdr:colOff>
      <xdr:row>44</xdr:row>
      <xdr:rowOff>38100</xdr:rowOff>
    </xdr:from>
    <xdr:to>
      <xdr:col>5</xdr:col>
      <xdr:colOff>485775</xdr:colOff>
      <xdr:row>49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8477250"/>
          <a:ext cx="5076825" cy="10477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000" b="1"/>
            <a:t>Konklusion</a:t>
          </a:r>
          <a:r>
            <a:rPr lang="da-DK" sz="1000" b="1" baseline="0"/>
            <a:t> på økonomien:</a:t>
          </a:r>
          <a:endParaRPr lang="da-DK" sz="1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28574</xdr:rowOff>
    </xdr:from>
    <xdr:to>
      <xdr:col>4</xdr:col>
      <xdr:colOff>1562100</xdr:colOff>
      <xdr:row>10</xdr:row>
      <xdr:rowOff>28575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219074"/>
          <a:ext cx="3048000" cy="1714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Regnearket er lavet til at beregne den pris, som du bør tage for dit kød ved direkte salg, for at det er en rentabel forretning. Der beregnes en</a:t>
          </a:r>
          <a:r>
            <a:rPr lang="da-DK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kilopris,</a:t>
          </a:r>
          <a:r>
            <a:rPr lang="da-DK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som</a:t>
          </a:r>
          <a:r>
            <a:rPr lang="da-DK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modsvarer indtjeningen ved salg til slagteriet.</a:t>
          </a:r>
          <a:r>
            <a:rPr lang="da-DK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Beregningerne er lavet på</a:t>
          </a:r>
          <a:r>
            <a:rPr lang="da-DK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 forskellige</a:t>
          </a:r>
          <a:r>
            <a:rPr lang="da-DK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metoder og viser</a:t>
          </a:r>
          <a:r>
            <a:rPr lang="da-DK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hvad kiloprisen skal være hhv. på krog, i kasse med ben eller i kasse uden ben.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/>
            <a:t>Der</a:t>
          </a:r>
          <a:r>
            <a:rPr lang="da-DK" sz="1200" baseline="0"/>
            <a:t> skal indtastes i de </a:t>
          </a:r>
          <a:r>
            <a:rPr lang="da-DK" sz="1200" baseline="0">
              <a:solidFill>
                <a:srgbClr val="FF0000"/>
              </a:solidFill>
            </a:rPr>
            <a:t>gule felter</a:t>
          </a:r>
          <a:r>
            <a:rPr lang="da-DK" sz="1200" baseline="0"/>
            <a:t>, for at lave beregninen for netop din bedrift. Ved at placere musen på de </a:t>
          </a:r>
          <a:r>
            <a:rPr lang="da-DK" sz="1200" baseline="0">
              <a:solidFill>
                <a:srgbClr val="FF0000"/>
              </a:solidFill>
            </a:rPr>
            <a:t>røde pile </a:t>
          </a:r>
          <a:r>
            <a:rPr lang="da-DK" sz="1200" baseline="0"/>
            <a:t>gives der en forklaring. </a:t>
          </a:r>
          <a:endParaRPr lang="da-DK" sz="12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ers\Dropbox\Rousing%20Consult\Projekt%20idekatalog%20regneark\k&#248;dberegner%20rett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Salg til slagteri"/>
      <sheetName val="Salg på krog"/>
      <sheetName val="Salg kasse m.ben"/>
      <sheetName val="Salg kasse u.ben"/>
    </sheetNames>
    <sheetDataSet>
      <sheetData sheetId="0"/>
      <sheetData sheetId="1">
        <row r="1">
          <cell r="A1" t="str">
            <v>Salg til slagteri</v>
          </cell>
        </row>
      </sheetData>
      <sheetData sheetId="2">
        <row r="1">
          <cell r="A1" t="str">
            <v>Salg på krog</v>
          </cell>
        </row>
      </sheetData>
      <sheetData sheetId="3">
        <row r="1">
          <cell r="A1" t="str">
            <v>Kassesalg med ben</v>
          </cell>
        </row>
      </sheetData>
      <sheetData sheetId="4">
        <row r="1">
          <cell r="A1" t="str">
            <v>Kassesalg uden ben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H27" sqref="H27"/>
    </sheetView>
  </sheetViews>
  <sheetFormatPr defaultRowHeight="14.4" x14ac:dyDescent="0.3"/>
  <cols>
    <col min="1" max="1" width="34.88671875" customWidth="1"/>
    <col min="2" max="2" width="12.33203125" customWidth="1"/>
    <col min="3" max="3" width="4.88671875" customWidth="1"/>
    <col min="4" max="4" width="10.5546875" customWidth="1"/>
    <col min="5" max="5" width="6.33203125" customWidth="1"/>
    <col min="6" max="6" width="10.5546875" customWidth="1"/>
  </cols>
  <sheetData>
    <row r="1" spans="1:8" ht="15.6" x14ac:dyDescent="0.3">
      <c r="A1" s="197" t="s">
        <v>191</v>
      </c>
      <c r="B1" s="21"/>
      <c r="C1" s="21"/>
      <c r="D1" s="21"/>
      <c r="E1" s="21"/>
      <c r="F1" s="21"/>
      <c r="G1" s="21"/>
      <c r="H1" s="21"/>
    </row>
    <row r="2" spans="1:8" x14ac:dyDescent="0.3">
      <c r="A2" s="21"/>
      <c r="B2" s="21"/>
      <c r="C2" s="21"/>
      <c r="D2" s="21"/>
      <c r="E2" s="21"/>
      <c r="F2" s="21"/>
      <c r="G2" s="21"/>
      <c r="H2" s="21"/>
    </row>
    <row r="3" spans="1:8" x14ac:dyDescent="0.3">
      <c r="A3" s="21"/>
      <c r="B3" s="21"/>
      <c r="C3" s="21"/>
      <c r="D3" s="21"/>
      <c r="E3" s="21"/>
      <c r="F3" s="21"/>
      <c r="G3" s="21"/>
      <c r="H3" s="21"/>
    </row>
    <row r="4" spans="1:8" x14ac:dyDescent="0.3">
      <c r="A4" s="21"/>
      <c r="B4" s="21"/>
      <c r="C4" s="21"/>
      <c r="D4" s="21"/>
      <c r="E4" s="21"/>
      <c r="F4" s="21"/>
      <c r="G4" s="21"/>
      <c r="H4" s="21"/>
    </row>
    <row r="5" spans="1:8" x14ac:dyDescent="0.3">
      <c r="A5" s="21"/>
      <c r="B5" s="21"/>
      <c r="C5" s="21"/>
      <c r="D5" s="21"/>
      <c r="E5" s="21"/>
      <c r="F5" s="21"/>
      <c r="G5" s="21"/>
      <c r="H5" s="21"/>
    </row>
    <row r="6" spans="1:8" x14ac:dyDescent="0.3">
      <c r="A6" s="21"/>
      <c r="B6" s="21"/>
      <c r="C6" s="21"/>
      <c r="D6" s="21"/>
      <c r="E6" s="21"/>
      <c r="F6" s="21"/>
      <c r="G6" s="21"/>
      <c r="H6" s="21"/>
    </row>
    <row r="7" spans="1:8" x14ac:dyDescent="0.3">
      <c r="A7" s="21"/>
      <c r="B7" s="21"/>
      <c r="C7" s="21"/>
      <c r="D7" s="21"/>
      <c r="E7" s="21"/>
      <c r="F7" s="21"/>
      <c r="G7" s="21"/>
      <c r="H7" s="21"/>
    </row>
    <row r="8" spans="1:8" x14ac:dyDescent="0.3">
      <c r="A8" s="21"/>
      <c r="B8" s="21"/>
      <c r="C8" s="21"/>
      <c r="D8" s="21"/>
      <c r="E8" s="21"/>
      <c r="F8" s="21"/>
      <c r="G8" s="21"/>
      <c r="H8" s="21"/>
    </row>
    <row r="9" spans="1:8" x14ac:dyDescent="0.3">
      <c r="A9" s="21"/>
      <c r="B9" s="21"/>
      <c r="C9" s="21"/>
      <c r="D9" s="21"/>
      <c r="E9" s="21"/>
      <c r="F9" s="21"/>
      <c r="G9" s="21"/>
      <c r="H9" s="21"/>
    </row>
    <row r="10" spans="1:8" x14ac:dyDescent="0.3">
      <c r="A10" s="21"/>
      <c r="B10" s="21"/>
      <c r="C10" s="21"/>
      <c r="D10" s="21"/>
      <c r="E10" s="21"/>
      <c r="F10" s="21"/>
      <c r="G10" s="21"/>
      <c r="H10" s="21"/>
    </row>
    <row r="11" spans="1:8" x14ac:dyDescent="0.3">
      <c r="A11" s="21"/>
      <c r="B11" s="21"/>
      <c r="C11" s="21"/>
      <c r="D11" s="21"/>
      <c r="E11" s="21"/>
      <c r="F11" s="21"/>
      <c r="G11" s="21"/>
      <c r="H11" s="21"/>
    </row>
    <row r="12" spans="1:8" x14ac:dyDescent="0.3">
      <c r="A12" s="21"/>
      <c r="B12" s="21"/>
      <c r="C12" s="21"/>
      <c r="D12" s="21"/>
      <c r="E12" s="21"/>
      <c r="F12" s="21"/>
      <c r="G12" s="21"/>
      <c r="H12" s="21"/>
    </row>
    <row r="13" spans="1:8" x14ac:dyDescent="0.3">
      <c r="A13" s="21"/>
      <c r="B13" s="21"/>
      <c r="C13" s="21"/>
      <c r="D13" s="21"/>
      <c r="E13" s="21"/>
      <c r="F13" s="21"/>
      <c r="G13" s="21"/>
      <c r="H13" s="21"/>
    </row>
    <row r="14" spans="1:8" x14ac:dyDescent="0.3">
      <c r="A14" s="21"/>
      <c r="B14" s="21"/>
      <c r="C14" s="21"/>
      <c r="D14" s="21"/>
      <c r="E14" s="21"/>
      <c r="F14" s="21"/>
      <c r="G14" s="21"/>
      <c r="H14" s="21"/>
    </row>
    <row r="15" spans="1:8" ht="15" thickBot="1" x14ac:dyDescent="0.35">
      <c r="A15" s="21"/>
      <c r="B15" s="21"/>
      <c r="C15" s="21"/>
      <c r="D15" s="21"/>
      <c r="E15" s="21"/>
      <c r="F15" s="21"/>
      <c r="G15" s="21"/>
      <c r="H15" s="21"/>
    </row>
    <row r="16" spans="1:8" x14ac:dyDescent="0.3">
      <c r="A16" s="180" t="s">
        <v>176</v>
      </c>
      <c r="B16" s="181"/>
      <c r="C16" s="181"/>
      <c r="D16" s="181"/>
      <c r="E16" s="181"/>
      <c r="F16" s="182"/>
      <c r="G16" s="21"/>
      <c r="H16" s="21"/>
    </row>
    <row r="17" spans="1:8" x14ac:dyDescent="0.3">
      <c r="A17" s="183"/>
      <c r="B17" s="184">
        <v>2017</v>
      </c>
      <c r="C17" s="184"/>
      <c r="D17" s="184">
        <v>2018</v>
      </c>
      <c r="E17" s="184"/>
      <c r="F17" s="185">
        <v>2019</v>
      </c>
      <c r="G17" s="21"/>
      <c r="H17" s="21"/>
    </row>
    <row r="18" spans="1:8" x14ac:dyDescent="0.3">
      <c r="A18" s="186"/>
      <c r="B18" s="187"/>
      <c r="C18" s="187"/>
      <c r="D18" s="187"/>
      <c r="E18" s="187"/>
      <c r="F18" s="150"/>
      <c r="G18" s="21"/>
      <c r="H18" s="21"/>
    </row>
    <row r="19" spans="1:8" x14ac:dyDescent="0.3">
      <c r="A19" s="188" t="s">
        <v>177</v>
      </c>
      <c r="B19" s="189">
        <f>Resultat!E46</f>
        <v>0</v>
      </c>
      <c r="C19" s="190"/>
      <c r="D19" s="189">
        <f>Resultat!F46</f>
        <v>0</v>
      </c>
      <c r="E19" s="190"/>
      <c r="F19" s="191">
        <f>Resultat!G46</f>
        <v>0</v>
      </c>
      <c r="G19" s="21"/>
      <c r="H19" s="21"/>
    </row>
    <row r="20" spans="1:8" x14ac:dyDescent="0.3">
      <c r="A20" s="188"/>
      <c r="B20" s="190"/>
      <c r="C20" s="190"/>
      <c r="D20" s="190"/>
      <c r="E20" s="190"/>
      <c r="F20" s="192"/>
      <c r="G20" s="21"/>
      <c r="H20" s="21"/>
    </row>
    <row r="21" spans="1:8" x14ac:dyDescent="0.3">
      <c r="A21" s="188" t="s">
        <v>178</v>
      </c>
      <c r="B21" s="193">
        <f>Likviditet!E18</f>
        <v>0</v>
      </c>
      <c r="C21" s="190"/>
      <c r="D21" s="193">
        <f>Likviditet!F18</f>
        <v>0</v>
      </c>
      <c r="E21" s="190"/>
      <c r="F21" s="194">
        <f>Likviditet!G18</f>
        <v>0</v>
      </c>
      <c r="G21" s="21"/>
      <c r="H21" s="21"/>
    </row>
    <row r="22" spans="1:8" x14ac:dyDescent="0.3">
      <c r="A22" s="188"/>
      <c r="B22" s="190"/>
      <c r="C22" s="190"/>
      <c r="D22" s="190"/>
      <c r="E22" s="190"/>
      <c r="F22" s="192"/>
      <c r="G22" s="21"/>
      <c r="H22" s="21"/>
    </row>
    <row r="23" spans="1:8" ht="15" thickBot="1" x14ac:dyDescent="0.35">
      <c r="A23" s="195" t="s">
        <v>179</v>
      </c>
      <c r="B23" s="147">
        <f>Likviditet!E26</f>
        <v>0</v>
      </c>
      <c r="C23" s="196"/>
      <c r="D23" s="147">
        <f>Likviditet!F26</f>
        <v>0</v>
      </c>
      <c r="E23" s="196"/>
      <c r="F23" s="151">
        <f>Likviditet!G26</f>
        <v>0</v>
      </c>
      <c r="G23" s="21"/>
      <c r="H23" s="21"/>
    </row>
    <row r="24" spans="1:8" x14ac:dyDescent="0.3">
      <c r="A24" s="44"/>
      <c r="B24" s="44"/>
      <c r="C24" s="44"/>
      <c r="D24" s="44"/>
      <c r="E24" s="44"/>
      <c r="F24" s="44"/>
      <c r="G24" s="21"/>
      <c r="H24" s="21"/>
    </row>
    <row r="25" spans="1:8" ht="15" thickBot="1" x14ac:dyDescent="0.35">
      <c r="A25" s="198"/>
      <c r="B25" s="198"/>
      <c r="C25" s="44"/>
      <c r="D25" s="44"/>
      <c r="E25" s="44"/>
      <c r="F25" s="44"/>
      <c r="G25" s="21"/>
      <c r="H25" s="21"/>
    </row>
    <row r="26" spans="1:8" x14ac:dyDescent="0.3">
      <c r="A26" s="171" t="s">
        <v>190</v>
      </c>
      <c r="B26" s="172"/>
      <c r="C26" s="44"/>
      <c r="D26" s="44"/>
      <c r="E26" s="44"/>
      <c r="F26" s="44"/>
      <c r="G26" s="21"/>
      <c r="H26" s="21"/>
    </row>
    <row r="27" spans="1:8" x14ac:dyDescent="0.3">
      <c r="A27" s="173" t="s">
        <v>181</v>
      </c>
      <c r="B27" s="149">
        <f>Investeringer!C8</f>
        <v>0</v>
      </c>
      <c r="C27" s="44"/>
      <c r="D27" s="44"/>
      <c r="E27" s="44"/>
      <c r="F27" s="44"/>
      <c r="G27" s="21"/>
      <c r="H27" s="21"/>
    </row>
    <row r="28" spans="1:8" x14ac:dyDescent="0.3">
      <c r="A28" s="173" t="s">
        <v>182</v>
      </c>
      <c r="B28" s="149">
        <f>Investeringer!C16</f>
        <v>0</v>
      </c>
      <c r="C28" s="44"/>
      <c r="D28" s="44"/>
      <c r="E28" s="44"/>
      <c r="F28" s="44"/>
      <c r="G28" s="21"/>
      <c r="H28" s="21"/>
    </row>
    <row r="29" spans="1:8" x14ac:dyDescent="0.3">
      <c r="A29" s="173" t="s">
        <v>183</v>
      </c>
      <c r="B29" s="149">
        <f>Investeringer!C24</f>
        <v>0</v>
      </c>
      <c r="C29" s="44"/>
      <c r="D29" s="44"/>
      <c r="E29" s="44"/>
      <c r="F29" s="44"/>
      <c r="G29" s="21"/>
      <c r="H29" s="21"/>
    </row>
    <row r="30" spans="1:8" x14ac:dyDescent="0.3">
      <c r="A30" s="173" t="s">
        <v>184</v>
      </c>
      <c r="B30" s="149">
        <f>Investeringer!C30</f>
        <v>0</v>
      </c>
      <c r="C30" s="44"/>
      <c r="D30" s="44"/>
      <c r="E30" s="44"/>
      <c r="F30" s="44"/>
      <c r="G30" s="21"/>
      <c r="H30" s="21"/>
    </row>
    <row r="31" spans="1:8" x14ac:dyDescent="0.3">
      <c r="A31" s="173" t="s">
        <v>185</v>
      </c>
      <c r="B31" s="149">
        <f>Investeringer!H7</f>
        <v>0</v>
      </c>
      <c r="C31" s="44"/>
      <c r="D31" s="44"/>
      <c r="E31" s="44"/>
      <c r="F31" s="44"/>
      <c r="G31" s="21"/>
      <c r="H31" s="21"/>
    </row>
    <row r="32" spans="1:8" x14ac:dyDescent="0.3">
      <c r="A32" s="173" t="s">
        <v>186</v>
      </c>
      <c r="B32" s="149">
        <f>Investeringer!H14</f>
        <v>0</v>
      </c>
      <c r="C32" s="44"/>
      <c r="D32" s="44"/>
      <c r="E32" s="44"/>
      <c r="F32" s="44"/>
      <c r="G32" s="21"/>
      <c r="H32" s="21"/>
    </row>
    <row r="33" spans="1:8" x14ac:dyDescent="0.3">
      <c r="A33" s="173" t="s">
        <v>187</v>
      </c>
      <c r="B33" s="149">
        <f>Investeringer!H20</f>
        <v>0</v>
      </c>
      <c r="C33" s="44"/>
      <c r="D33" s="44"/>
      <c r="E33" s="44"/>
      <c r="F33" s="44"/>
      <c r="G33" s="21"/>
      <c r="H33" s="21"/>
    </row>
    <row r="34" spans="1:8" x14ac:dyDescent="0.3">
      <c r="A34" s="173" t="s">
        <v>188</v>
      </c>
      <c r="B34" s="149">
        <f>Investeringer!H26</f>
        <v>0</v>
      </c>
      <c r="C34" s="44"/>
      <c r="D34" s="44"/>
      <c r="E34" s="44"/>
      <c r="F34" s="44"/>
      <c r="G34" s="21"/>
      <c r="H34" s="21"/>
    </row>
    <row r="35" spans="1:8" x14ac:dyDescent="0.3">
      <c r="A35" s="173" t="s">
        <v>189</v>
      </c>
      <c r="B35" s="174">
        <f>Investeringer!H30</f>
        <v>0</v>
      </c>
      <c r="C35" s="44"/>
      <c r="D35" s="44"/>
      <c r="E35" s="44"/>
      <c r="F35" s="44"/>
      <c r="G35" s="21"/>
      <c r="H35" s="21"/>
    </row>
    <row r="36" spans="1:8" ht="15" thickBot="1" x14ac:dyDescent="0.35">
      <c r="A36" s="175" t="s">
        <v>180</v>
      </c>
      <c r="B36" s="151">
        <f>SUM(B27:B35)</f>
        <v>0</v>
      </c>
      <c r="C36" s="44"/>
      <c r="D36" s="44"/>
      <c r="E36" s="44"/>
      <c r="F36" s="44"/>
      <c r="G36" s="21"/>
      <c r="H36" s="21"/>
    </row>
    <row r="37" spans="1:8" ht="15" thickBot="1" x14ac:dyDescent="0.35">
      <c r="A37" s="44"/>
      <c r="B37" s="146"/>
      <c r="C37" s="44"/>
      <c r="D37" s="44"/>
      <c r="E37" s="44"/>
      <c r="F37" s="44"/>
      <c r="G37" s="21"/>
      <c r="H37" s="21"/>
    </row>
    <row r="38" spans="1:8" x14ac:dyDescent="0.3">
      <c r="A38" s="176" t="s">
        <v>99</v>
      </c>
      <c r="B38" s="177" t="s">
        <v>88</v>
      </c>
      <c r="C38" s="44"/>
      <c r="D38" s="44"/>
      <c r="E38" s="44"/>
      <c r="F38" s="44"/>
      <c r="G38" s="21"/>
      <c r="H38" s="21"/>
    </row>
    <row r="39" spans="1:8" x14ac:dyDescent="0.3">
      <c r="A39" s="178" t="s">
        <v>101</v>
      </c>
      <c r="B39" s="149">
        <f>'Finansiering_år 1'!B28</f>
        <v>0</v>
      </c>
      <c r="C39" s="44"/>
      <c r="D39" s="44"/>
      <c r="E39" s="44"/>
      <c r="F39" s="44"/>
      <c r="G39" s="21"/>
      <c r="H39" s="21"/>
    </row>
    <row r="40" spans="1:8" x14ac:dyDescent="0.3">
      <c r="A40" s="178" t="s">
        <v>100</v>
      </c>
      <c r="B40" s="149">
        <f>'Finansiering_år 1'!B29</f>
        <v>0</v>
      </c>
      <c r="C40" s="44"/>
      <c r="D40" s="44"/>
      <c r="E40" s="44"/>
      <c r="F40" s="44"/>
      <c r="G40" s="21"/>
      <c r="H40" s="21"/>
    </row>
    <row r="41" spans="1:8" x14ac:dyDescent="0.3">
      <c r="A41" s="178" t="s">
        <v>102</v>
      </c>
      <c r="B41" s="149">
        <f>'Finansiering_år 1'!B30</f>
        <v>0</v>
      </c>
      <c r="C41" s="44"/>
      <c r="D41" s="44"/>
      <c r="E41" s="44"/>
      <c r="F41" s="44"/>
      <c r="G41" s="21"/>
      <c r="H41" s="21"/>
    </row>
    <row r="42" spans="1:8" x14ac:dyDescent="0.3">
      <c r="A42" s="178" t="s">
        <v>104</v>
      </c>
      <c r="B42" s="174">
        <f>'Finansiering_år 1'!B31</f>
        <v>0</v>
      </c>
      <c r="C42" s="44"/>
      <c r="D42" s="44"/>
      <c r="E42" s="44"/>
      <c r="F42" s="44"/>
      <c r="G42" s="21"/>
      <c r="H42" s="21"/>
    </row>
    <row r="43" spans="1:8" ht="15" thickBot="1" x14ac:dyDescent="0.35">
      <c r="A43" s="179" t="s">
        <v>105</v>
      </c>
      <c r="B43" s="151">
        <f>SUM(B39:B42)</f>
        <v>0</v>
      </c>
      <c r="C43" s="44"/>
      <c r="D43" s="44"/>
      <c r="E43" s="44"/>
      <c r="F43" s="44"/>
      <c r="G43" s="21"/>
      <c r="H43" s="21"/>
    </row>
    <row r="44" spans="1:8" x14ac:dyDescent="0.3">
      <c r="A44" s="170"/>
      <c r="B44" s="21"/>
      <c r="C44" s="21"/>
      <c r="D44" s="21"/>
      <c r="E44" s="21"/>
      <c r="F44" s="21"/>
      <c r="G44" s="21"/>
      <c r="H44" s="21"/>
    </row>
    <row r="45" spans="1:8" x14ac:dyDescent="0.3">
      <c r="A45" s="30"/>
      <c r="B45" s="21"/>
      <c r="C45" s="21"/>
      <c r="D45" s="21"/>
      <c r="E45" s="21"/>
      <c r="F45" s="21"/>
      <c r="G45" s="21"/>
      <c r="H45" s="21"/>
    </row>
    <row r="46" spans="1:8" x14ac:dyDescent="0.3">
      <c r="A46" s="21"/>
      <c r="B46" s="21"/>
      <c r="C46" s="21"/>
      <c r="D46" s="21"/>
      <c r="E46" s="21"/>
      <c r="F46" s="21"/>
      <c r="G46" s="21"/>
      <c r="H46" s="21"/>
    </row>
    <row r="47" spans="1:8" x14ac:dyDescent="0.3">
      <c r="A47" s="21"/>
      <c r="B47" s="21"/>
      <c r="C47" s="21"/>
      <c r="D47" s="21"/>
      <c r="E47" s="21"/>
      <c r="F47" s="21"/>
      <c r="G47" s="21"/>
      <c r="H47" s="21"/>
    </row>
    <row r="48" spans="1:8" x14ac:dyDescent="0.3">
      <c r="A48" s="21"/>
      <c r="B48" s="21"/>
      <c r="C48" s="21"/>
      <c r="D48" s="21"/>
      <c r="E48" s="21"/>
      <c r="F48" s="21"/>
      <c r="G48" s="21"/>
      <c r="H48" s="21"/>
    </row>
    <row r="49" spans="1:8" x14ac:dyDescent="0.3">
      <c r="A49" s="21"/>
      <c r="B49" s="21"/>
      <c r="C49" s="21"/>
      <c r="D49" s="21"/>
      <c r="E49" s="21"/>
      <c r="F49" s="21"/>
      <c r="G49" s="21"/>
      <c r="H49" s="21"/>
    </row>
    <row r="50" spans="1:8" x14ac:dyDescent="0.3">
      <c r="A50" s="21"/>
      <c r="B50" s="21"/>
      <c r="C50" s="21"/>
      <c r="D50" s="21"/>
      <c r="E50" s="21"/>
      <c r="F50" s="21"/>
      <c r="G50" s="21"/>
      <c r="H50" s="21"/>
    </row>
  </sheetData>
  <sheetProtection selectLockedCells="1"/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"/>
  <sheetViews>
    <sheetView tabSelected="1" workbookViewId="0">
      <selection activeCell="A12" sqref="A12"/>
    </sheetView>
  </sheetViews>
  <sheetFormatPr defaultRowHeight="14.4" x14ac:dyDescent="0.3"/>
  <cols>
    <col min="1" max="1" width="25.6640625" customWidth="1"/>
    <col min="2" max="4" width="11.33203125" customWidth="1"/>
  </cols>
  <sheetData>
    <row r="2" spans="1:6" ht="18" x14ac:dyDescent="0.35">
      <c r="A2" s="45" t="s">
        <v>54</v>
      </c>
      <c r="B2" s="21"/>
      <c r="C2" s="21"/>
      <c r="D2" s="21"/>
    </row>
    <row r="3" spans="1:6" ht="15" thickBot="1" x14ac:dyDescent="0.35">
      <c r="A3" s="21" t="s">
        <v>192</v>
      </c>
      <c r="B3" s="21"/>
      <c r="C3" s="21"/>
      <c r="D3" s="21"/>
    </row>
    <row r="4" spans="1:6" x14ac:dyDescent="0.3">
      <c r="A4" s="46" t="s">
        <v>53</v>
      </c>
      <c r="B4" s="201" t="s">
        <v>36</v>
      </c>
      <c r="C4" s="201" t="s">
        <v>37</v>
      </c>
      <c r="D4" s="202" t="s">
        <v>38</v>
      </c>
    </row>
    <row r="5" spans="1:6" x14ac:dyDescent="0.3">
      <c r="A5" s="29" t="s">
        <v>35</v>
      </c>
      <c r="B5" s="58"/>
      <c r="C5" s="57"/>
      <c r="D5" s="59"/>
    </row>
    <row r="6" spans="1:6" x14ac:dyDescent="0.3">
      <c r="A6" s="29" t="s">
        <v>136</v>
      </c>
      <c r="B6" s="38"/>
      <c r="C6" s="38"/>
      <c r="D6" s="48"/>
    </row>
    <row r="7" spans="1:6" x14ac:dyDescent="0.3">
      <c r="A7" s="29" t="s">
        <v>137</v>
      </c>
      <c r="B7" s="38"/>
      <c r="C7" s="38"/>
      <c r="D7" s="48"/>
    </row>
    <row r="8" spans="1:6" x14ac:dyDescent="0.3">
      <c r="A8" s="29"/>
      <c r="B8" s="203"/>
      <c r="C8" s="203"/>
      <c r="D8" s="204"/>
    </row>
    <row r="9" spans="1:6" x14ac:dyDescent="0.3">
      <c r="A9" s="29" t="s">
        <v>8</v>
      </c>
      <c r="B9" s="38"/>
      <c r="C9" s="38"/>
      <c r="D9" s="48"/>
    </row>
    <row r="10" spans="1:6" x14ac:dyDescent="0.3">
      <c r="A10" s="29"/>
      <c r="B10" s="203"/>
      <c r="C10" s="203"/>
      <c r="D10" s="204"/>
    </row>
    <row r="11" spans="1:6" x14ac:dyDescent="0.3">
      <c r="A11" s="29" t="s">
        <v>9</v>
      </c>
      <c r="B11" s="43"/>
      <c r="C11" s="43"/>
      <c r="D11" s="49"/>
    </row>
    <row r="12" spans="1:6" x14ac:dyDescent="0.3">
      <c r="A12" s="29" t="s">
        <v>39</v>
      </c>
      <c r="B12" s="38"/>
      <c r="C12" s="38"/>
      <c r="D12" s="48"/>
    </row>
    <row r="13" spans="1:6" x14ac:dyDescent="0.3">
      <c r="A13" s="29" t="s">
        <v>40</v>
      </c>
      <c r="B13" s="38"/>
      <c r="C13" s="38"/>
      <c r="D13" s="48"/>
    </row>
    <row r="14" spans="1:6" x14ac:dyDescent="0.3">
      <c r="A14" s="29" t="s">
        <v>41</v>
      </c>
      <c r="B14" s="38"/>
      <c r="C14" s="38"/>
      <c r="D14" s="48"/>
    </row>
    <row r="15" spans="1:6" x14ac:dyDescent="0.3">
      <c r="A15" s="29" t="s">
        <v>42</v>
      </c>
      <c r="B15" s="38"/>
      <c r="C15" s="38"/>
      <c r="D15" s="48"/>
    </row>
    <row r="16" spans="1:6" x14ac:dyDescent="0.3">
      <c r="A16" s="29"/>
      <c r="B16" s="203"/>
      <c r="C16" s="203"/>
      <c r="D16" s="204"/>
      <c r="F16" s="44"/>
    </row>
    <row r="17" spans="1:4" x14ac:dyDescent="0.3">
      <c r="A17" s="29" t="s">
        <v>43</v>
      </c>
      <c r="B17" s="38"/>
      <c r="C17" s="38"/>
      <c r="D17" s="48"/>
    </row>
    <row r="18" spans="1:4" x14ac:dyDescent="0.3">
      <c r="A18" s="29"/>
      <c r="B18" s="203"/>
      <c r="C18" s="203"/>
      <c r="D18" s="204"/>
    </row>
    <row r="19" spans="1:4" x14ac:dyDescent="0.3">
      <c r="A19" s="29" t="s">
        <v>44</v>
      </c>
      <c r="B19" s="38"/>
      <c r="C19" s="38"/>
      <c r="D19" s="48"/>
    </row>
    <row r="20" spans="1:4" x14ac:dyDescent="0.3">
      <c r="A20" s="29"/>
      <c r="B20" s="203"/>
      <c r="C20" s="203"/>
      <c r="D20" s="204"/>
    </row>
    <row r="21" spans="1:4" x14ac:dyDescent="0.3">
      <c r="A21" s="29" t="s">
        <v>45</v>
      </c>
      <c r="B21" s="38"/>
      <c r="C21" s="38"/>
      <c r="D21" s="48"/>
    </row>
    <row r="22" spans="1:4" x14ac:dyDescent="0.3">
      <c r="A22" s="29"/>
      <c r="B22" s="203"/>
      <c r="C22" s="203"/>
      <c r="D22" s="204"/>
    </row>
    <row r="23" spans="1:4" x14ac:dyDescent="0.3">
      <c r="A23" s="29" t="s">
        <v>46</v>
      </c>
      <c r="B23" s="38"/>
      <c r="C23" s="38"/>
      <c r="D23" s="48"/>
    </row>
    <row r="24" spans="1:4" x14ac:dyDescent="0.3">
      <c r="A24" s="29"/>
      <c r="B24" s="203"/>
      <c r="C24" s="203"/>
      <c r="D24" s="204"/>
    </row>
    <row r="25" spans="1:4" x14ac:dyDescent="0.3">
      <c r="A25" s="29" t="s">
        <v>48</v>
      </c>
      <c r="B25" s="38"/>
      <c r="C25" s="38"/>
      <c r="D25" s="48"/>
    </row>
    <row r="26" spans="1:4" x14ac:dyDescent="0.3">
      <c r="A26" s="29"/>
      <c r="B26" s="203"/>
      <c r="C26" s="203"/>
      <c r="D26" s="204"/>
    </row>
    <row r="27" spans="1:4" x14ac:dyDescent="0.3">
      <c r="A27" s="29" t="s">
        <v>47</v>
      </c>
      <c r="B27" s="38"/>
      <c r="C27" s="38"/>
      <c r="D27" s="48"/>
    </row>
    <row r="28" spans="1:4" x14ac:dyDescent="0.3">
      <c r="A28" s="29"/>
      <c r="B28" s="203"/>
      <c r="C28" s="203"/>
      <c r="D28" s="204"/>
    </row>
    <row r="29" spans="1:4" x14ac:dyDescent="0.3">
      <c r="A29" s="29" t="s">
        <v>49</v>
      </c>
      <c r="B29" s="38"/>
      <c r="C29" s="38"/>
      <c r="D29" s="48"/>
    </row>
    <row r="30" spans="1:4" x14ac:dyDescent="0.3">
      <c r="A30" s="29"/>
      <c r="B30" s="203"/>
      <c r="C30" s="203"/>
      <c r="D30" s="204"/>
    </row>
    <row r="31" spans="1:4" x14ac:dyDescent="0.3">
      <c r="A31" s="29" t="s">
        <v>50</v>
      </c>
      <c r="B31" s="38"/>
      <c r="C31" s="38"/>
      <c r="D31" s="48"/>
    </row>
    <row r="32" spans="1:4" x14ac:dyDescent="0.3">
      <c r="A32" s="29"/>
      <c r="B32" s="203"/>
      <c r="C32" s="203"/>
      <c r="D32" s="204"/>
    </row>
    <row r="33" spans="1:4" x14ac:dyDescent="0.3">
      <c r="A33" s="29" t="s">
        <v>51</v>
      </c>
      <c r="B33" s="38"/>
      <c r="C33" s="38"/>
      <c r="D33" s="48"/>
    </row>
    <row r="34" spans="1:4" x14ac:dyDescent="0.3">
      <c r="A34" s="29"/>
      <c r="B34" s="203"/>
      <c r="C34" s="203"/>
      <c r="D34" s="204"/>
    </row>
    <row r="35" spans="1:4" x14ac:dyDescent="0.3">
      <c r="A35" s="29" t="s">
        <v>52</v>
      </c>
      <c r="B35" s="38"/>
      <c r="C35" s="38"/>
      <c r="D35" s="48"/>
    </row>
    <row r="36" spans="1:4" ht="15" thickBot="1" x14ac:dyDescent="0.35">
      <c r="A36" s="34"/>
      <c r="B36" s="205"/>
      <c r="C36" s="205"/>
      <c r="D36" s="206"/>
    </row>
    <row r="37" spans="1:4" x14ac:dyDescent="0.3">
      <c r="A37" s="21"/>
      <c r="B37" s="21"/>
      <c r="C37" s="21"/>
      <c r="D37" s="21"/>
    </row>
    <row r="38" spans="1:4" ht="15" thickBot="1" x14ac:dyDescent="0.35">
      <c r="A38" s="21"/>
      <c r="B38" s="21"/>
      <c r="C38" s="21"/>
      <c r="D38" s="21"/>
    </row>
    <row r="39" spans="1:4" x14ac:dyDescent="0.3">
      <c r="A39" s="50" t="s">
        <v>109</v>
      </c>
      <c r="B39" s="51" t="s">
        <v>36</v>
      </c>
      <c r="C39" s="51" t="s">
        <v>37</v>
      </c>
      <c r="D39" s="52" t="s">
        <v>38</v>
      </c>
    </row>
    <row r="40" spans="1:4" x14ac:dyDescent="0.3">
      <c r="A40" s="23"/>
      <c r="B40" s="53"/>
      <c r="C40" s="30"/>
      <c r="D40" s="47"/>
    </row>
    <row r="41" spans="1:4" x14ac:dyDescent="0.3">
      <c r="A41" s="56" t="s">
        <v>110</v>
      </c>
      <c r="B41" s="57">
        <f>Investeringer!D8</f>
        <v>0</v>
      </c>
      <c r="C41" s="57">
        <f>B41+Investeringer!M7</f>
        <v>0</v>
      </c>
      <c r="D41" s="42">
        <f>C41+Investeringer!R7</f>
        <v>0</v>
      </c>
    </row>
    <row r="42" spans="1:4" x14ac:dyDescent="0.3">
      <c r="A42" s="56" t="s">
        <v>111</v>
      </c>
      <c r="B42" s="57">
        <f>Investeringer!D16</f>
        <v>0</v>
      </c>
      <c r="C42" s="57">
        <f>B42+Investeringer!M14</f>
        <v>0</v>
      </c>
      <c r="D42" s="42">
        <f>C42+Investeringer!R14</f>
        <v>0</v>
      </c>
    </row>
    <row r="43" spans="1:4" x14ac:dyDescent="0.3">
      <c r="A43" s="56" t="s">
        <v>112</v>
      </c>
      <c r="B43" s="57">
        <f>Investeringer!D24</f>
        <v>0</v>
      </c>
      <c r="C43" s="57">
        <f>B43+Investeringer!M21</f>
        <v>0</v>
      </c>
      <c r="D43" s="42">
        <f>C43+Investeringer!R21</f>
        <v>0</v>
      </c>
    </row>
    <row r="44" spans="1:4" x14ac:dyDescent="0.3">
      <c r="A44" s="56" t="s">
        <v>113</v>
      </c>
      <c r="B44" s="57">
        <f>Investeringer!D30</f>
        <v>0</v>
      </c>
      <c r="C44" s="57">
        <f>B44+Investeringer!M27</f>
        <v>0</v>
      </c>
      <c r="D44" s="42">
        <f>C44+Investeringer!R27</f>
        <v>0</v>
      </c>
    </row>
    <row r="45" spans="1:4" x14ac:dyDescent="0.3">
      <c r="A45" s="56"/>
      <c r="B45" s="58"/>
      <c r="C45" s="58"/>
      <c r="D45" s="59"/>
    </row>
    <row r="46" spans="1:4" ht="15" thickBot="1" x14ac:dyDescent="0.35">
      <c r="A46" s="60" t="s">
        <v>117</v>
      </c>
      <c r="B46" s="61">
        <f>SUM(B41:B45)</f>
        <v>0</v>
      </c>
      <c r="C46" s="61">
        <f t="shared" ref="C46:D46" si="0">SUM(C41:C45)</f>
        <v>0</v>
      </c>
      <c r="D46" s="62">
        <f t="shared" si="0"/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0" workbookViewId="0">
      <selection activeCell="F22" sqref="F22"/>
    </sheetView>
  </sheetViews>
  <sheetFormatPr defaultRowHeight="14.4" x14ac:dyDescent="0.3"/>
  <cols>
    <col min="1" max="1" width="30.6640625" customWidth="1"/>
    <col min="2" max="2" width="11" customWidth="1"/>
    <col min="3" max="3" width="10.109375" customWidth="1"/>
    <col min="4" max="4" width="9.6640625" customWidth="1"/>
    <col min="5" max="5" width="7" customWidth="1"/>
    <col min="6" max="6" width="24.109375" customWidth="1"/>
    <col min="7" max="7" width="3.109375" customWidth="1"/>
    <col min="8" max="10" width="11.44140625" customWidth="1"/>
  </cols>
  <sheetData>
    <row r="1" spans="1:10" x14ac:dyDescent="0.3">
      <c r="A1" s="20" t="s">
        <v>132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 thickBot="1" x14ac:dyDescent="0.35">
      <c r="A2" s="20"/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3">
      <c r="A3" s="20" t="s">
        <v>140</v>
      </c>
      <c r="B3" s="21"/>
      <c r="C3" s="21"/>
      <c r="D3" s="21"/>
      <c r="E3" s="21"/>
      <c r="F3" s="63" t="s">
        <v>21</v>
      </c>
      <c r="G3" s="64"/>
      <c r="H3" s="64">
        <v>2017</v>
      </c>
      <c r="I3" s="64">
        <v>2018</v>
      </c>
      <c r="J3" s="65">
        <v>2019</v>
      </c>
    </row>
    <row r="4" spans="1:10" ht="15" thickBot="1" x14ac:dyDescent="0.35">
      <c r="A4" s="66" t="s">
        <v>129</v>
      </c>
      <c r="B4" s="21"/>
      <c r="C4" s="21"/>
      <c r="D4" s="21"/>
      <c r="E4" s="21"/>
      <c r="F4" s="67" t="s">
        <v>141</v>
      </c>
      <c r="G4" s="30"/>
      <c r="H4" s="38"/>
      <c r="I4" s="38"/>
      <c r="J4" s="48"/>
    </row>
    <row r="5" spans="1:10" x14ac:dyDescent="0.3">
      <c r="A5" s="68" t="s">
        <v>121</v>
      </c>
      <c r="B5" s="69" t="s">
        <v>127</v>
      </c>
      <c r="C5" s="69" t="s">
        <v>123</v>
      </c>
      <c r="D5" s="70" t="s">
        <v>121</v>
      </c>
      <c r="E5" s="21"/>
      <c r="F5" s="71" t="s">
        <v>142</v>
      </c>
      <c r="G5" s="30"/>
      <c r="H5" s="38"/>
      <c r="I5" s="38"/>
      <c r="J5" s="48"/>
    </row>
    <row r="6" spans="1:10" ht="15" thickBot="1" x14ac:dyDescent="0.35">
      <c r="A6" s="67" t="s">
        <v>122</v>
      </c>
      <c r="B6" s="38"/>
      <c r="C6" s="38"/>
      <c r="D6" s="32">
        <f>C6*B6</f>
        <v>0</v>
      </c>
      <c r="E6" s="21"/>
      <c r="F6" s="72" t="s">
        <v>143</v>
      </c>
      <c r="G6" s="73"/>
      <c r="H6" s="54">
        <f>SUM(H4:H5)</f>
        <v>0</v>
      </c>
      <c r="I6" s="54">
        <f t="shared" ref="I6:J6" si="0">SUM(I4:I5)</f>
        <v>0</v>
      </c>
      <c r="J6" s="55">
        <f t="shared" si="0"/>
        <v>0</v>
      </c>
    </row>
    <row r="7" spans="1:10" x14ac:dyDescent="0.3">
      <c r="A7" s="67" t="s">
        <v>124</v>
      </c>
      <c r="B7" s="38"/>
      <c r="C7" s="38"/>
      <c r="D7" s="32">
        <f t="shared" ref="D7:D9" si="1">C7*B7</f>
        <v>0</v>
      </c>
      <c r="E7" s="21"/>
      <c r="F7" s="21"/>
      <c r="G7" s="21"/>
      <c r="H7" s="21"/>
      <c r="I7" s="21"/>
      <c r="J7" s="21"/>
    </row>
    <row r="8" spans="1:10" x14ac:dyDescent="0.3">
      <c r="A8" s="67" t="s">
        <v>125</v>
      </c>
      <c r="B8" s="38"/>
      <c r="C8" s="38"/>
      <c r="D8" s="32">
        <f t="shared" si="1"/>
        <v>0</v>
      </c>
      <c r="E8" s="21"/>
      <c r="F8" s="21"/>
      <c r="G8" s="21"/>
      <c r="H8" s="21"/>
      <c r="I8" s="21"/>
      <c r="J8" s="21"/>
    </row>
    <row r="9" spans="1:10" ht="15" thickBot="1" x14ac:dyDescent="0.35">
      <c r="A9" s="67" t="s">
        <v>126</v>
      </c>
      <c r="B9" s="38"/>
      <c r="C9" s="38"/>
      <c r="D9" s="32">
        <f t="shared" si="1"/>
        <v>0</v>
      </c>
      <c r="E9" s="21"/>
      <c r="F9" s="21"/>
      <c r="G9" s="21"/>
      <c r="H9" s="21"/>
      <c r="I9" s="21"/>
      <c r="J9" s="21"/>
    </row>
    <row r="10" spans="1:10" ht="15" thickBot="1" x14ac:dyDescent="0.35">
      <c r="A10" s="72" t="s">
        <v>128</v>
      </c>
      <c r="B10" s="54"/>
      <c r="C10" s="54"/>
      <c r="D10" s="55">
        <f>SUM(D6:D9)</f>
        <v>0</v>
      </c>
      <c r="E10" s="21"/>
      <c r="F10" s="63" t="s">
        <v>145</v>
      </c>
      <c r="G10" s="64"/>
      <c r="H10" s="64">
        <v>2017</v>
      </c>
      <c r="I10" s="64">
        <v>2018</v>
      </c>
      <c r="J10" s="65">
        <v>2019</v>
      </c>
    </row>
    <row r="11" spans="1:10" x14ac:dyDescent="0.3">
      <c r="A11" s="20"/>
      <c r="B11" s="20"/>
      <c r="C11" s="20"/>
      <c r="D11" s="20"/>
      <c r="E11" s="21"/>
      <c r="F11" s="67" t="s">
        <v>146</v>
      </c>
      <c r="G11" s="30"/>
      <c r="H11" s="43"/>
      <c r="I11" s="43"/>
      <c r="J11" s="49"/>
    </row>
    <row r="12" spans="1:10" ht="15" thickBot="1" x14ac:dyDescent="0.35">
      <c r="A12" s="66" t="s">
        <v>130</v>
      </c>
      <c r="B12" s="21"/>
      <c r="C12" s="21"/>
      <c r="D12" s="21"/>
      <c r="E12" s="21"/>
      <c r="F12" s="67" t="s">
        <v>147</v>
      </c>
      <c r="G12" s="30"/>
      <c r="H12" s="38"/>
      <c r="I12" s="38"/>
      <c r="J12" s="48"/>
    </row>
    <row r="13" spans="1:10" x14ac:dyDescent="0.3">
      <c r="A13" s="68" t="s">
        <v>121</v>
      </c>
      <c r="B13" s="69" t="s">
        <v>127</v>
      </c>
      <c r="C13" s="69" t="s">
        <v>123</v>
      </c>
      <c r="D13" s="70" t="s">
        <v>121</v>
      </c>
      <c r="E13" s="21"/>
      <c r="F13" s="71" t="s">
        <v>55</v>
      </c>
      <c r="G13" s="30"/>
      <c r="H13" s="38"/>
      <c r="I13" s="38"/>
      <c r="J13" s="48"/>
    </row>
    <row r="14" spans="1:10" ht="15" thickBot="1" x14ac:dyDescent="0.35">
      <c r="A14" s="67" t="s">
        <v>122</v>
      </c>
      <c r="B14" s="38"/>
      <c r="C14" s="38"/>
      <c r="D14" s="32">
        <f>C14*B14</f>
        <v>0</v>
      </c>
      <c r="E14" s="21"/>
      <c r="F14" s="74" t="s">
        <v>148</v>
      </c>
      <c r="G14" s="73"/>
      <c r="H14" s="54">
        <f>SUM(H11:H13)</f>
        <v>0</v>
      </c>
      <c r="I14" s="54">
        <f t="shared" ref="I14:J14" si="2">SUM(I11:I13)</f>
        <v>0</v>
      </c>
      <c r="J14" s="55">
        <f t="shared" si="2"/>
        <v>0</v>
      </c>
    </row>
    <row r="15" spans="1:10" x14ac:dyDescent="0.3">
      <c r="A15" s="67" t="s">
        <v>124</v>
      </c>
      <c r="B15" s="38"/>
      <c r="C15" s="38"/>
      <c r="D15" s="32">
        <f t="shared" ref="D15:D17" si="3">C15*B15</f>
        <v>0</v>
      </c>
      <c r="E15" s="21"/>
      <c r="F15" s="21"/>
      <c r="G15" s="21"/>
      <c r="H15" s="21"/>
      <c r="I15" s="21"/>
      <c r="J15" s="21"/>
    </row>
    <row r="16" spans="1:10" ht="15" thickBot="1" x14ac:dyDescent="0.35">
      <c r="A16" s="67" t="s">
        <v>125</v>
      </c>
      <c r="B16" s="38"/>
      <c r="C16" s="38"/>
      <c r="D16" s="32">
        <f t="shared" si="3"/>
        <v>0</v>
      </c>
      <c r="E16" s="21"/>
      <c r="F16" s="21"/>
      <c r="G16" s="21"/>
      <c r="H16" s="21"/>
      <c r="I16" s="21"/>
      <c r="J16" s="21"/>
    </row>
    <row r="17" spans="1:10" x14ac:dyDescent="0.3">
      <c r="A17" s="67" t="s">
        <v>126</v>
      </c>
      <c r="B17" s="38"/>
      <c r="C17" s="38"/>
      <c r="D17" s="32">
        <f t="shared" si="3"/>
        <v>0</v>
      </c>
      <c r="E17" s="21"/>
      <c r="F17" s="63" t="s">
        <v>165</v>
      </c>
      <c r="G17" s="75"/>
      <c r="H17" s="64">
        <v>2017</v>
      </c>
      <c r="I17" s="64">
        <v>2018</v>
      </c>
      <c r="J17" s="65">
        <v>2019</v>
      </c>
    </row>
    <row r="18" spans="1:10" ht="15" thickBot="1" x14ac:dyDescent="0.35">
      <c r="A18" s="72" t="s">
        <v>128</v>
      </c>
      <c r="B18" s="54"/>
      <c r="C18" s="54"/>
      <c r="D18" s="55">
        <f>SUM(D14:D17)</f>
        <v>0</v>
      </c>
      <c r="E18" s="21"/>
      <c r="F18" s="67" t="s">
        <v>166</v>
      </c>
      <c r="G18" s="30"/>
      <c r="H18" s="38"/>
      <c r="I18" s="38"/>
      <c r="J18" s="48"/>
    </row>
    <row r="19" spans="1:10" x14ac:dyDescent="0.3">
      <c r="A19" s="20"/>
      <c r="B19" s="20"/>
      <c r="C19" s="20"/>
      <c r="D19" s="20"/>
      <c r="E19" s="21"/>
      <c r="F19" s="76" t="s">
        <v>167</v>
      </c>
      <c r="G19" s="77"/>
      <c r="H19" s="78"/>
      <c r="I19" s="78"/>
      <c r="J19" s="79"/>
    </row>
    <row r="20" spans="1:10" ht="15" thickBot="1" x14ac:dyDescent="0.35">
      <c r="A20" s="66" t="s">
        <v>131</v>
      </c>
      <c r="B20" s="21"/>
      <c r="C20" s="21"/>
      <c r="D20" s="21"/>
      <c r="E20" s="21"/>
      <c r="F20" s="72" t="s">
        <v>175</v>
      </c>
      <c r="G20" s="73"/>
      <c r="H20" s="54">
        <f>SUM(H18:H19)</f>
        <v>0</v>
      </c>
      <c r="I20" s="54">
        <f t="shared" ref="I20:J20" si="4">SUM(I18:I19)</f>
        <v>0</v>
      </c>
      <c r="J20" s="55">
        <f t="shared" si="4"/>
        <v>0</v>
      </c>
    </row>
    <row r="21" spans="1:10" x14ac:dyDescent="0.3">
      <c r="A21" s="68" t="s">
        <v>121</v>
      </c>
      <c r="B21" s="69" t="s">
        <v>127</v>
      </c>
      <c r="C21" s="69" t="s">
        <v>123</v>
      </c>
      <c r="D21" s="70" t="s">
        <v>121</v>
      </c>
      <c r="E21" s="21"/>
      <c r="F21" s="21"/>
      <c r="G21" s="21"/>
      <c r="H21" s="21"/>
      <c r="I21" s="21"/>
      <c r="J21" s="21"/>
    </row>
    <row r="22" spans="1:10" x14ac:dyDescent="0.3">
      <c r="A22" s="67" t="s">
        <v>122</v>
      </c>
      <c r="B22" s="38"/>
      <c r="C22" s="38"/>
      <c r="D22" s="32">
        <f>C22*B22</f>
        <v>0</v>
      </c>
      <c r="E22" s="21"/>
      <c r="F22" s="21"/>
      <c r="G22" s="21"/>
      <c r="H22" s="21"/>
      <c r="I22" s="21"/>
      <c r="J22" s="21"/>
    </row>
    <row r="23" spans="1:10" x14ac:dyDescent="0.3">
      <c r="A23" s="67" t="s">
        <v>124</v>
      </c>
      <c r="B23" s="38"/>
      <c r="C23" s="38"/>
      <c r="D23" s="32">
        <f t="shared" ref="D23:D25" si="5">C23*B23</f>
        <v>0</v>
      </c>
      <c r="E23" s="21"/>
      <c r="F23" s="21"/>
      <c r="G23" s="21"/>
      <c r="H23" s="21"/>
      <c r="I23" s="21"/>
      <c r="J23" s="21"/>
    </row>
    <row r="24" spans="1:10" x14ac:dyDescent="0.3">
      <c r="A24" s="67" t="s">
        <v>125</v>
      </c>
      <c r="B24" s="38"/>
      <c r="C24" s="38"/>
      <c r="D24" s="32">
        <f t="shared" si="5"/>
        <v>0</v>
      </c>
      <c r="E24" s="21"/>
      <c r="F24" s="21"/>
      <c r="G24" s="21"/>
      <c r="H24" s="21"/>
      <c r="I24" s="21"/>
      <c r="J24" s="21"/>
    </row>
    <row r="25" spans="1:10" x14ac:dyDescent="0.3">
      <c r="A25" s="67" t="s">
        <v>126</v>
      </c>
      <c r="B25" s="38"/>
      <c r="C25" s="38"/>
      <c r="D25" s="32">
        <f t="shared" si="5"/>
        <v>0</v>
      </c>
      <c r="E25" s="21"/>
      <c r="F25" s="21"/>
      <c r="G25" s="21"/>
      <c r="H25" s="21"/>
      <c r="I25" s="21"/>
      <c r="J25" s="21"/>
    </row>
    <row r="26" spans="1:10" ht="15" thickBot="1" x14ac:dyDescent="0.35">
      <c r="A26" s="72" t="s">
        <v>128</v>
      </c>
      <c r="B26" s="54"/>
      <c r="C26" s="54"/>
      <c r="D26" s="55">
        <f>SUM(D22:D25)</f>
        <v>0</v>
      </c>
      <c r="E26" s="21"/>
      <c r="F26" s="21"/>
      <c r="G26" s="21"/>
      <c r="H26" s="21"/>
      <c r="I26" s="21"/>
      <c r="J26" s="21"/>
    </row>
    <row r="27" spans="1:10" ht="15" thickBot="1" x14ac:dyDescent="0.35">
      <c r="A27" s="20"/>
      <c r="B27" s="20"/>
      <c r="C27" s="20"/>
      <c r="D27" s="20"/>
      <c r="E27" s="21"/>
      <c r="F27" s="21"/>
      <c r="G27" s="21"/>
      <c r="H27" s="21"/>
      <c r="I27" s="21"/>
      <c r="J27" s="21"/>
    </row>
    <row r="28" spans="1:10" x14ac:dyDescent="0.3">
      <c r="A28" s="63" t="s">
        <v>133</v>
      </c>
      <c r="B28" s="64">
        <v>2017</v>
      </c>
      <c r="C28" s="64">
        <v>2018</v>
      </c>
      <c r="D28" s="65">
        <v>2019</v>
      </c>
      <c r="E28" s="21"/>
      <c r="F28" s="21"/>
      <c r="G28" s="21"/>
      <c r="H28" s="21"/>
      <c r="I28" s="21"/>
      <c r="J28" s="21"/>
    </row>
    <row r="29" spans="1:10" x14ac:dyDescent="0.3">
      <c r="A29" s="67" t="s">
        <v>134</v>
      </c>
      <c r="B29" s="38"/>
      <c r="C29" s="38"/>
      <c r="D29" s="48"/>
      <c r="E29" s="21"/>
      <c r="F29" s="21"/>
      <c r="G29" s="21"/>
      <c r="H29" s="21"/>
      <c r="I29" s="21"/>
      <c r="J29" s="21"/>
    </row>
    <row r="30" spans="1:10" x14ac:dyDescent="0.3">
      <c r="A30" s="67" t="s">
        <v>144</v>
      </c>
      <c r="B30" s="43"/>
      <c r="C30" s="43"/>
      <c r="D30" s="49"/>
      <c r="E30" s="21"/>
      <c r="F30" s="21"/>
      <c r="G30" s="21"/>
      <c r="H30" s="21"/>
      <c r="I30" s="21"/>
      <c r="J30" s="21"/>
    </row>
    <row r="31" spans="1:10" x14ac:dyDescent="0.3">
      <c r="A31" s="67" t="s">
        <v>60</v>
      </c>
      <c r="B31" s="43"/>
      <c r="C31" s="43"/>
      <c r="D31" s="49"/>
      <c r="E31" s="21"/>
      <c r="F31" s="21"/>
      <c r="G31" s="21"/>
      <c r="H31" s="21"/>
      <c r="I31" s="21"/>
      <c r="J31" s="21"/>
    </row>
    <row r="32" spans="1:10" ht="15" thickBot="1" x14ac:dyDescent="0.35">
      <c r="A32" s="72" t="s">
        <v>135</v>
      </c>
      <c r="B32" s="54">
        <f>SUM(B29:B31)</f>
        <v>0</v>
      </c>
      <c r="C32" s="54">
        <f t="shared" ref="C32:D32" si="6">SUM(C29:C31)</f>
        <v>0</v>
      </c>
      <c r="D32" s="55">
        <f t="shared" si="6"/>
        <v>0</v>
      </c>
      <c r="E32" s="21"/>
      <c r="F32" s="21"/>
      <c r="G32" s="21"/>
      <c r="H32" s="21"/>
      <c r="I32" s="21"/>
      <c r="J32" s="21"/>
    </row>
    <row r="33" spans="1:10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</row>
  </sheetData>
  <sheetProtection selectLockedCell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D4" sqref="D4"/>
    </sheetView>
  </sheetViews>
  <sheetFormatPr defaultRowHeight="14.4" x14ac:dyDescent="0.3"/>
  <cols>
    <col min="1" max="1" width="28.109375" customWidth="1"/>
    <col min="5" max="5" width="9.6640625" customWidth="1"/>
  </cols>
  <sheetData>
    <row r="1" spans="1:7" ht="18" x14ac:dyDescent="0.35">
      <c r="A1" s="1" t="s">
        <v>1</v>
      </c>
      <c r="B1" s="2"/>
      <c r="C1" s="2"/>
      <c r="D1" s="1"/>
      <c r="E1" s="2">
        <v>2017</v>
      </c>
      <c r="F1" s="2">
        <v>2018</v>
      </c>
      <c r="G1" s="2">
        <v>2019</v>
      </c>
    </row>
    <row r="2" spans="1:7" x14ac:dyDescent="0.3">
      <c r="A2" s="3"/>
      <c r="B2" s="4" t="s">
        <v>0</v>
      </c>
      <c r="C2" s="4"/>
      <c r="D2" s="5" t="s">
        <v>2</v>
      </c>
      <c r="E2" s="6" t="s">
        <v>3</v>
      </c>
      <c r="F2" s="6" t="s">
        <v>3</v>
      </c>
      <c r="G2" s="6" t="s">
        <v>3</v>
      </c>
    </row>
    <row r="3" spans="1:7" x14ac:dyDescent="0.3">
      <c r="A3" s="7">
        <v>2017</v>
      </c>
      <c r="D3" s="8"/>
    </row>
    <row r="4" spans="1:7" x14ac:dyDescent="0.3">
      <c r="A4" s="199" t="s">
        <v>203</v>
      </c>
      <c r="B4" s="12">
        <f>' DB-kalkule 2017'!D3</f>
        <v>0</v>
      </c>
      <c r="C4" s="9" t="s">
        <v>4</v>
      </c>
      <c r="D4" s="16">
        <f>' DB-kalkule 2017'!D14/1000</f>
        <v>12.48</v>
      </c>
      <c r="E4" s="11">
        <f>B4*D4/1000</f>
        <v>0</v>
      </c>
    </row>
    <row r="5" spans="1:7" x14ac:dyDescent="0.3">
      <c r="A5" s="298">
        <f>' DB-kalkule 2017'!A16</f>
        <v>0</v>
      </c>
      <c r="B5" s="12">
        <f>' DB-kalkule 2017'!D16</f>
        <v>0</v>
      </c>
      <c r="C5" s="9" t="s">
        <v>4</v>
      </c>
      <c r="D5" s="10">
        <f>' DB-kalkule 2017'!D26</f>
        <v>0</v>
      </c>
      <c r="E5" s="11">
        <f>B5*D5/1000</f>
        <v>0</v>
      </c>
    </row>
    <row r="6" spans="1:7" x14ac:dyDescent="0.3">
      <c r="A6" s="200">
        <f>' DB-kalkule 2017'!A28</f>
        <v>0</v>
      </c>
      <c r="B6" s="12">
        <f>' DB-kalkule 2017'!D38</f>
        <v>0</v>
      </c>
      <c r="C6" s="9" t="s">
        <v>4</v>
      </c>
      <c r="D6" s="10">
        <f>' DB-kalkule 2017'!D37</f>
        <v>0</v>
      </c>
      <c r="E6" s="11">
        <f t="shared" ref="E6:E7" si="0">B6*D6/1000</f>
        <v>0</v>
      </c>
    </row>
    <row r="7" spans="1:7" x14ac:dyDescent="0.3">
      <c r="A7" s="200">
        <f>' DB-kalkule 2017'!A40</f>
        <v>0</v>
      </c>
      <c r="B7" s="12">
        <f>' DB-kalkule 2017'!D50</f>
        <v>0</v>
      </c>
      <c r="C7" s="9" t="s">
        <v>4</v>
      </c>
      <c r="D7" s="10">
        <f>' DB-kalkule 2017'!D49</f>
        <v>0</v>
      </c>
      <c r="E7" s="11">
        <f t="shared" si="0"/>
        <v>0</v>
      </c>
    </row>
    <row r="8" spans="1:7" x14ac:dyDescent="0.3">
      <c r="A8" s="200"/>
      <c r="B8" s="12"/>
      <c r="C8" s="9"/>
      <c r="D8" s="10"/>
      <c r="E8" s="11"/>
    </row>
    <row r="9" spans="1:7" x14ac:dyDescent="0.3">
      <c r="A9" s="7">
        <v>2018</v>
      </c>
      <c r="C9" s="9"/>
      <c r="D9" s="8"/>
    </row>
    <row r="10" spans="1:7" x14ac:dyDescent="0.3">
      <c r="A10" s="200" t="s">
        <v>195</v>
      </c>
      <c r="B10" s="12">
        <f>' DB-kalkule 2018 '!D3</f>
        <v>0</v>
      </c>
      <c r="C10" s="9" t="s">
        <v>5</v>
      </c>
      <c r="D10" s="17">
        <f>' DB-kalkule 2018 '!D14/1000</f>
        <v>12.48</v>
      </c>
      <c r="F10" s="11">
        <f>B10*D10/1000</f>
        <v>0</v>
      </c>
    </row>
    <row r="11" spans="1:7" x14ac:dyDescent="0.3">
      <c r="A11" s="298">
        <f>' DB-kalkule 2018 '!A16</f>
        <v>0</v>
      </c>
      <c r="B11" s="12">
        <f>' DB-kalkule 2017'!D16</f>
        <v>0</v>
      </c>
      <c r="C11" s="9" t="s">
        <v>5</v>
      </c>
      <c r="D11" s="10">
        <f>' DB-kalkule 2018 '!D26</f>
        <v>0</v>
      </c>
      <c r="F11" s="12">
        <f t="shared" ref="F11:F13" si="1">B11*D11/1000</f>
        <v>0</v>
      </c>
    </row>
    <row r="12" spans="1:7" x14ac:dyDescent="0.3">
      <c r="A12" s="298">
        <f>' DB-kalkule 2018 '!A28</f>
        <v>0</v>
      </c>
      <c r="B12" s="12">
        <f>' DB-kalkule 2018 '!D28</f>
        <v>0</v>
      </c>
      <c r="C12" s="9" t="s">
        <v>5</v>
      </c>
      <c r="D12" s="10">
        <f>' DB-kalkule 2018 '!D38</f>
        <v>0</v>
      </c>
      <c r="F12" s="11">
        <f t="shared" si="1"/>
        <v>0</v>
      </c>
    </row>
    <row r="13" spans="1:7" x14ac:dyDescent="0.3">
      <c r="A13" s="298">
        <f>' DB-kalkule 2018 '!A40</f>
        <v>0</v>
      </c>
      <c r="B13" s="12">
        <f>' DB-kalkule 2018 '!D40</f>
        <v>0</v>
      </c>
      <c r="C13" s="9" t="s">
        <v>5</v>
      </c>
      <c r="D13" s="10">
        <f>' DB-kalkule 2018 '!D50</f>
        <v>0</v>
      </c>
      <c r="F13" s="11">
        <f t="shared" si="1"/>
        <v>0</v>
      </c>
    </row>
    <row r="14" spans="1:7" x14ac:dyDescent="0.3">
      <c r="A14" s="8"/>
      <c r="B14" s="12"/>
      <c r="C14" s="9"/>
      <c r="D14" s="10"/>
      <c r="F14" s="11"/>
    </row>
    <row r="15" spans="1:7" x14ac:dyDescent="0.3">
      <c r="A15" s="7">
        <v>2019</v>
      </c>
      <c r="D15" s="8"/>
    </row>
    <row r="16" spans="1:7" x14ac:dyDescent="0.3">
      <c r="A16" s="200" t="str">
        <f>' DB-kalkule 2019'!A3</f>
        <v xml:space="preserve">Slagtekyllinger </v>
      </c>
      <c r="B16" s="12">
        <f>' DB-kalkule 2019'!D3</f>
        <v>0</v>
      </c>
      <c r="C16" s="9" t="s">
        <v>4</v>
      </c>
      <c r="D16" s="17">
        <f>' DB-kalkule 2019'!D14/1000</f>
        <v>12.48</v>
      </c>
      <c r="G16" s="12">
        <f>B16*D16/1000</f>
        <v>0</v>
      </c>
    </row>
    <row r="17" spans="1:7" x14ac:dyDescent="0.3">
      <c r="A17" s="298">
        <f>' DB-kalkule 2019'!A16</f>
        <v>0</v>
      </c>
      <c r="B17" s="12">
        <f>' DB-kalkule 2019'!D26</f>
        <v>0</v>
      </c>
      <c r="C17" s="9" t="s">
        <v>4</v>
      </c>
      <c r="D17" s="10">
        <f>' DB-kalkule 2019'!D25</f>
        <v>0</v>
      </c>
      <c r="G17" s="12">
        <f t="shared" ref="G17:G19" si="2">B17*D17/1000</f>
        <v>0</v>
      </c>
    </row>
    <row r="18" spans="1:7" x14ac:dyDescent="0.3">
      <c r="A18" s="298">
        <f>' DB-kalkule 2019'!A28</f>
        <v>0</v>
      </c>
      <c r="B18" s="12">
        <f>' DB-kalkule 2019'!D38</f>
        <v>0</v>
      </c>
      <c r="C18" s="9" t="s">
        <v>4</v>
      </c>
      <c r="D18" s="10">
        <f>' DB-kalkule 2019'!D37</f>
        <v>0</v>
      </c>
      <c r="G18" s="12">
        <f t="shared" si="2"/>
        <v>0</v>
      </c>
    </row>
    <row r="19" spans="1:7" x14ac:dyDescent="0.3">
      <c r="A19" s="298">
        <f>' DB-kalkule 2019'!A40</f>
        <v>0</v>
      </c>
      <c r="B19" s="12">
        <f>' DB-kalkule 2019'!D50</f>
        <v>0</v>
      </c>
      <c r="C19" s="9" t="s">
        <v>4</v>
      </c>
      <c r="D19" s="10">
        <f>' DB-kalkule 2019'!D49</f>
        <v>0</v>
      </c>
      <c r="G19" s="12">
        <f t="shared" si="2"/>
        <v>0</v>
      </c>
    </row>
    <row r="20" spans="1:7" x14ac:dyDescent="0.3">
      <c r="A20" s="10"/>
      <c r="C20" s="9"/>
      <c r="D20" s="8"/>
      <c r="G20" s="12"/>
    </row>
    <row r="21" spans="1:7" x14ac:dyDescent="0.3">
      <c r="A21" s="13" t="s">
        <v>6</v>
      </c>
      <c r="B21" s="14"/>
      <c r="C21" s="14"/>
      <c r="D21" s="13"/>
      <c r="E21" s="15">
        <f>SUM(E4:E7)</f>
        <v>0</v>
      </c>
      <c r="F21" s="15">
        <f>SUM(F10:F20)</f>
        <v>0</v>
      </c>
      <c r="G21" s="15">
        <f>SUM(G16:G20)</f>
        <v>0</v>
      </c>
    </row>
    <row r="22" spans="1:7" x14ac:dyDescent="0.3">
      <c r="A22" s="8"/>
      <c r="D22" s="8"/>
    </row>
    <row r="23" spans="1:7" x14ac:dyDescent="0.3">
      <c r="A23" s="8" t="s">
        <v>7</v>
      </c>
      <c r="D23" s="8"/>
      <c r="E23">
        <f>(Kapacitetsomkostninger!B6+Kapacitetsomkostninger!B7)/1000</f>
        <v>0</v>
      </c>
      <c r="F23">
        <f>(Kapacitetsomkostninger!C6+Kapacitetsomkostninger!C7)/1000</f>
        <v>0</v>
      </c>
      <c r="G23">
        <f>(Kapacitetsomkostninger!D6+Kapacitetsomkostninger!D7)/1000</f>
        <v>0</v>
      </c>
    </row>
    <row r="24" spans="1:7" x14ac:dyDescent="0.3">
      <c r="A24" s="8" t="s">
        <v>8</v>
      </c>
      <c r="D24" s="8"/>
      <c r="E24">
        <f>Kapacitetsomkostninger!B9/1000</f>
        <v>0</v>
      </c>
      <c r="F24">
        <f>Kapacitetsomkostninger!C9/1000</f>
        <v>0</v>
      </c>
      <c r="G24">
        <f>Kapacitetsomkostninger!D9/1000</f>
        <v>0</v>
      </c>
    </row>
    <row r="25" spans="1:7" x14ac:dyDescent="0.3">
      <c r="A25" s="8" t="s">
        <v>9</v>
      </c>
      <c r="D25" s="8"/>
      <c r="E25">
        <f>(Kapacitetsomkostninger!B12+Kapacitetsomkostninger!B13+Kapacitetsomkostninger!B14+Kapacitetsomkostninger!B15)/1000</f>
        <v>0</v>
      </c>
      <c r="F25">
        <f>(Kapacitetsomkostninger!C12+Kapacitetsomkostninger!C13+Kapacitetsomkostninger!C14+Kapacitetsomkostninger!C15)/1000</f>
        <v>0</v>
      </c>
      <c r="G25">
        <f>(Kapacitetsomkostninger!D12+Kapacitetsomkostninger!D13+Kapacitetsomkostninger!D14+Kapacitetsomkostninger!D15)/1000</f>
        <v>0</v>
      </c>
    </row>
    <row r="26" spans="1:7" x14ac:dyDescent="0.3">
      <c r="A26" s="8" t="s">
        <v>10</v>
      </c>
      <c r="D26" s="8"/>
      <c r="E26">
        <f>Kapacitetsomkostninger!B17/1000</f>
        <v>0</v>
      </c>
      <c r="F26">
        <f>Kapacitetsomkostninger!C17/1000</f>
        <v>0</v>
      </c>
      <c r="G26">
        <f>Kapacitetsomkostninger!D17/1000</f>
        <v>0</v>
      </c>
    </row>
    <row r="27" spans="1:7" x14ac:dyDescent="0.3">
      <c r="A27" s="8" t="s">
        <v>11</v>
      </c>
      <c r="D27" s="8"/>
      <c r="E27">
        <f>(Kapacitetsomkostninger!B19+Kapacitetsomkostninger!B21)/1000</f>
        <v>0</v>
      </c>
      <c r="F27">
        <f>(Kapacitetsomkostninger!C19+Kapacitetsomkostninger!C21)/1000</f>
        <v>0</v>
      </c>
      <c r="G27">
        <f>(Kapacitetsomkostninger!D19+Kapacitetsomkostninger!D21)/1000</f>
        <v>0</v>
      </c>
    </row>
    <row r="28" spans="1:7" x14ac:dyDescent="0.3">
      <c r="A28" s="8" t="s">
        <v>12</v>
      </c>
      <c r="D28" s="8"/>
      <c r="E28">
        <f>(Kapacitetsomkostninger!B23+Kapacitetsomkostninger!B25+Kapacitetsomkostninger!B27+Kapacitetsomkostninger!B29+Kapacitetsomkostninger!B31+Kapacitetsomkostninger!B33+Kapacitetsomkostninger!B35)/1000</f>
        <v>0</v>
      </c>
      <c r="F28">
        <f>(Kapacitetsomkostninger!C23+Kapacitetsomkostninger!C25+Kapacitetsomkostninger!C27+Kapacitetsomkostninger!C29+Kapacitetsomkostninger!C31+Kapacitetsomkostninger!C33+Kapacitetsomkostninger!C35)/1000</f>
        <v>0</v>
      </c>
      <c r="G28">
        <f>(Kapacitetsomkostninger!D23+Kapacitetsomkostninger!D25+Kapacitetsomkostninger!D27+Kapacitetsomkostninger!D29+Kapacitetsomkostninger!D31+Kapacitetsomkostninger!D33+Kapacitetsomkostninger!D35)/1000</f>
        <v>0</v>
      </c>
    </row>
    <row r="29" spans="1:7" x14ac:dyDescent="0.3">
      <c r="A29" s="13" t="s">
        <v>13</v>
      </c>
      <c r="B29" s="14"/>
      <c r="C29" s="14"/>
      <c r="D29" s="13"/>
      <c r="E29" s="15">
        <f t="shared" ref="E29:F29" si="3">SUM(E23:E28)</f>
        <v>0</v>
      </c>
      <c r="F29" s="15">
        <f t="shared" si="3"/>
        <v>0</v>
      </c>
      <c r="G29" s="15">
        <f>SUM(G23:G28)</f>
        <v>0</v>
      </c>
    </row>
    <row r="30" spans="1:7" x14ac:dyDescent="0.3">
      <c r="A30" s="8" t="s">
        <v>14</v>
      </c>
      <c r="D30" s="8"/>
      <c r="E30" s="11">
        <f>-Kapacitetsomkostninger!B46/1000</f>
        <v>0</v>
      </c>
      <c r="F30" s="11">
        <f>-Kapacitetsomkostninger!C46/1000</f>
        <v>0</v>
      </c>
      <c r="G30" s="11">
        <f>-Kapacitetsomkostninger!D46/1000</f>
        <v>0</v>
      </c>
    </row>
    <row r="31" spans="1:7" x14ac:dyDescent="0.3">
      <c r="A31" s="13" t="s">
        <v>15</v>
      </c>
      <c r="B31" s="14"/>
      <c r="C31" s="14"/>
      <c r="D31" s="13"/>
      <c r="E31" s="15">
        <f>E29+E30</f>
        <v>0</v>
      </c>
      <c r="F31" s="15">
        <f>F29+F30</f>
        <v>0</v>
      </c>
      <c r="G31" s="15">
        <f>G29+G30</f>
        <v>0</v>
      </c>
    </row>
    <row r="32" spans="1:7" x14ac:dyDescent="0.3">
      <c r="A32" s="13" t="s">
        <v>16</v>
      </c>
      <c r="B32" s="14"/>
      <c r="C32" s="14"/>
      <c r="D32" s="13"/>
      <c r="E32" s="15">
        <f>E21+E31</f>
        <v>0</v>
      </c>
      <c r="F32" s="15">
        <f>F21+F31</f>
        <v>0</v>
      </c>
      <c r="G32" s="15">
        <f>G21+G31</f>
        <v>0</v>
      </c>
    </row>
    <row r="33" spans="1:7" x14ac:dyDescent="0.3">
      <c r="A33" s="8"/>
      <c r="D33" s="8"/>
    </row>
    <row r="34" spans="1:7" x14ac:dyDescent="0.3">
      <c r="A34" s="8" t="s">
        <v>138</v>
      </c>
      <c r="D34" s="8"/>
      <c r="E34" s="12">
        <f>'Støtte_andre forhold'!B32/1000</f>
        <v>0</v>
      </c>
      <c r="F34" s="12">
        <f>'Støtte_andre forhold'!C32/1000</f>
        <v>0</v>
      </c>
      <c r="G34" s="12">
        <f>'Støtte_andre forhold'!D32/1000</f>
        <v>0</v>
      </c>
    </row>
    <row r="35" spans="1:7" x14ac:dyDescent="0.3">
      <c r="A35" s="8" t="s">
        <v>17</v>
      </c>
      <c r="D35" s="8"/>
      <c r="E35">
        <f>'Støtte_andre forhold'!D6/1000</f>
        <v>0</v>
      </c>
      <c r="F35">
        <f>'Støtte_andre forhold'!D14/1000</f>
        <v>0</v>
      </c>
      <c r="G35">
        <f>'Støtte_andre forhold'!D22/1000</f>
        <v>0</v>
      </c>
    </row>
    <row r="36" spans="1:7" x14ac:dyDescent="0.3">
      <c r="A36" s="8" t="s">
        <v>18</v>
      </c>
      <c r="D36" s="8"/>
      <c r="E36" s="11">
        <f>'Støtte_andre forhold'!D7/1000</f>
        <v>0</v>
      </c>
      <c r="F36" s="11">
        <f>'Støtte_andre forhold'!D15/1000</f>
        <v>0</v>
      </c>
      <c r="G36" s="11">
        <f>'Støtte_andre forhold'!D23/1000</f>
        <v>0</v>
      </c>
    </row>
    <row r="37" spans="1:7" x14ac:dyDescent="0.3">
      <c r="A37" s="8" t="s">
        <v>19</v>
      </c>
      <c r="D37" s="8"/>
      <c r="E37">
        <f>'Støtte_andre forhold'!D8/1000</f>
        <v>0</v>
      </c>
      <c r="F37" s="11">
        <f>'Støtte_andre forhold'!D16/1000</f>
        <v>0</v>
      </c>
      <c r="G37" s="11">
        <f>'Støtte_andre forhold'!D24/1000</f>
        <v>0</v>
      </c>
    </row>
    <row r="38" spans="1:7" x14ac:dyDescent="0.3">
      <c r="A38" s="13" t="s">
        <v>20</v>
      </c>
      <c r="B38" s="14"/>
      <c r="C38" s="14"/>
      <c r="D38" s="13"/>
      <c r="E38" s="15">
        <f>SUM(E32:E37)</f>
        <v>0</v>
      </c>
      <c r="F38" s="15">
        <f>SUM(F32:F37)</f>
        <v>0</v>
      </c>
      <c r="G38" s="15">
        <f>SUM(G32:G37)</f>
        <v>0</v>
      </c>
    </row>
    <row r="39" spans="1:7" x14ac:dyDescent="0.3">
      <c r="A39" s="8"/>
      <c r="D39" s="8"/>
    </row>
    <row r="40" spans="1:7" x14ac:dyDescent="0.3">
      <c r="A40" s="8" t="s">
        <v>139</v>
      </c>
      <c r="D40" s="8"/>
      <c r="E40">
        <f>'Støtte_andre forhold'!H14/1000</f>
        <v>0</v>
      </c>
      <c r="F40">
        <f>'Støtte_andre forhold'!I14/1000</f>
        <v>0</v>
      </c>
      <c r="G40">
        <f>'Støtte_andre forhold'!J14/1000</f>
        <v>0</v>
      </c>
    </row>
    <row r="41" spans="1:7" x14ac:dyDescent="0.3">
      <c r="A41" s="8" t="s">
        <v>21</v>
      </c>
      <c r="D41" s="8"/>
      <c r="E41">
        <f>'Støtte_andre forhold'!H6/1000</f>
        <v>0</v>
      </c>
      <c r="F41">
        <f>'Støtte_andre forhold'!I6/1000</f>
        <v>0</v>
      </c>
      <c r="G41">
        <f>'Støtte_andre forhold'!J6/1000</f>
        <v>0</v>
      </c>
    </row>
    <row r="42" spans="1:7" x14ac:dyDescent="0.3">
      <c r="A42" s="8" t="s">
        <v>22</v>
      </c>
      <c r="D42" s="8"/>
      <c r="E42" s="11">
        <f>-'Finansiering_år 1'!H11/1000</f>
        <v>0</v>
      </c>
      <c r="F42" s="11">
        <f>-('Finansiering_år 1'!H11)/1000</f>
        <v>0</v>
      </c>
      <c r="G42" s="11">
        <f>-('Finansiering_år 1'!H11)/1000</f>
        <v>0</v>
      </c>
    </row>
    <row r="43" spans="1:7" x14ac:dyDescent="0.3">
      <c r="A43" s="8" t="s">
        <v>150</v>
      </c>
      <c r="D43" s="8"/>
      <c r="E43">
        <f>-'Finansiering_år 1'!F16/1000</f>
        <v>0</v>
      </c>
      <c r="F43">
        <f>-'Finansiering_år 1'!G16/1000</f>
        <v>0</v>
      </c>
      <c r="G43" s="12">
        <f>-'Finansiering_år 1'!H16/1000</f>
        <v>0</v>
      </c>
    </row>
    <row r="44" spans="1:7" x14ac:dyDescent="0.3">
      <c r="A44" s="8" t="s">
        <v>149</v>
      </c>
      <c r="D44" s="8"/>
      <c r="E44" s="11">
        <f>-'Finansiering_år 1'!F22/1000</f>
        <v>0</v>
      </c>
      <c r="F44" s="11">
        <f>-'Finansiering_år 1'!G22/1000</f>
        <v>0</v>
      </c>
      <c r="G44" s="11">
        <f>-'Finansiering_år 1'!H22/1000</f>
        <v>0</v>
      </c>
    </row>
    <row r="45" spans="1:7" x14ac:dyDescent="0.3">
      <c r="A45" s="8" t="s">
        <v>23</v>
      </c>
      <c r="D45" s="8"/>
      <c r="E45">
        <f>-'Finansiering_år 1'!D25/1000</f>
        <v>0</v>
      </c>
      <c r="F45" s="11">
        <f>(-'Finansiering_år 1'!B25/1000+Likviditet!E26)*'Finansiering_år 1'!C25</f>
        <v>0</v>
      </c>
      <c r="G45" s="11">
        <f>(Likviditet!F26-'Finansiering_år 1'!B25/1000)*'Finansiering_år 1'!C25</f>
        <v>0</v>
      </c>
    </row>
    <row r="46" spans="1:7" x14ac:dyDescent="0.3">
      <c r="A46" s="13" t="s">
        <v>24</v>
      </c>
      <c r="B46" s="14"/>
      <c r="C46" s="14"/>
      <c r="D46" s="13"/>
      <c r="E46" s="15">
        <f>SUM(E38:E45)</f>
        <v>0</v>
      </c>
      <c r="F46" s="15">
        <f>SUM(F38:F45)</f>
        <v>0</v>
      </c>
      <c r="G46" s="15">
        <f>SUM(G38:G45)</f>
        <v>0</v>
      </c>
    </row>
  </sheetData>
  <sheetProtection selectLockedCells="1"/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A13" sqref="A13"/>
    </sheetView>
  </sheetViews>
  <sheetFormatPr defaultRowHeight="14.4" x14ac:dyDescent="0.3"/>
  <cols>
    <col min="1" max="1" width="28.109375" customWidth="1"/>
  </cols>
  <sheetData>
    <row r="1" spans="1:7" ht="18" x14ac:dyDescent="0.35">
      <c r="A1" s="157" t="s">
        <v>151</v>
      </c>
      <c r="B1" s="158"/>
      <c r="C1" s="158"/>
      <c r="D1" s="158"/>
      <c r="E1" s="158">
        <v>2017</v>
      </c>
      <c r="F1" s="158">
        <v>2018</v>
      </c>
      <c r="G1" s="158">
        <v>2019</v>
      </c>
    </row>
    <row r="2" spans="1:7" x14ac:dyDescent="0.3">
      <c r="A2" s="159"/>
      <c r="B2" s="160"/>
      <c r="C2" s="160"/>
      <c r="D2" s="160"/>
      <c r="E2" s="161" t="s">
        <v>3</v>
      </c>
      <c r="F2" s="161" t="s">
        <v>3</v>
      </c>
      <c r="G2" s="161" t="s">
        <v>3</v>
      </c>
    </row>
    <row r="3" spans="1:7" x14ac:dyDescent="0.3">
      <c r="A3" s="162"/>
      <c r="B3" s="44"/>
      <c r="C3" s="44"/>
      <c r="D3" s="44"/>
      <c r="E3" s="44"/>
      <c r="F3" s="44"/>
      <c r="G3" s="44"/>
    </row>
    <row r="4" spans="1:7" x14ac:dyDescent="0.3">
      <c r="A4" s="163" t="s">
        <v>24</v>
      </c>
      <c r="B4" s="164"/>
      <c r="C4" s="164"/>
      <c r="D4" s="164"/>
      <c r="E4" s="165">
        <f>Resultat!E46</f>
        <v>0</v>
      </c>
      <c r="F4" s="165">
        <f>Resultat!F46</f>
        <v>0</v>
      </c>
      <c r="G4" s="165">
        <f>Resultat!G46</f>
        <v>0</v>
      </c>
    </row>
    <row r="5" spans="1:7" x14ac:dyDescent="0.3">
      <c r="A5" s="162" t="s">
        <v>152</v>
      </c>
      <c r="B5" s="44"/>
      <c r="C5" s="44"/>
      <c r="D5" s="44"/>
      <c r="E5" s="166">
        <f>-Resultat!E30</f>
        <v>0</v>
      </c>
      <c r="F5" s="166">
        <f>-Resultat!F30</f>
        <v>0</v>
      </c>
      <c r="G5" s="166">
        <f>-Resultat!G30</f>
        <v>0</v>
      </c>
    </row>
    <row r="6" spans="1:7" x14ac:dyDescent="0.3">
      <c r="A6" s="162" t="s">
        <v>153</v>
      </c>
      <c r="B6" s="44"/>
      <c r="C6" s="44"/>
      <c r="D6" s="44"/>
      <c r="E6" s="44">
        <f>'Støtte_andre forhold'!H19/1000</f>
        <v>0</v>
      </c>
      <c r="F6" s="44">
        <f>'Støtte_andre forhold'!I19/1000</f>
        <v>0</v>
      </c>
      <c r="G6" s="44">
        <f>'Støtte_andre forhold'!J19/1000</f>
        <v>0</v>
      </c>
    </row>
    <row r="7" spans="1:7" x14ac:dyDescent="0.3">
      <c r="A7" s="162" t="s">
        <v>154</v>
      </c>
      <c r="B7" s="44"/>
      <c r="C7" s="44"/>
      <c r="D7" s="44"/>
      <c r="E7" s="44">
        <f>'Støtte_andre forhold'!H18/1000</f>
        <v>0</v>
      </c>
      <c r="F7" s="44">
        <f>'Støtte_andre forhold'!I18/1000</f>
        <v>0</v>
      </c>
      <c r="G7" s="44">
        <f>'Støtte_andre forhold'!J18/1000</f>
        <v>0</v>
      </c>
    </row>
    <row r="8" spans="1:7" x14ac:dyDescent="0.3">
      <c r="A8" s="162"/>
      <c r="B8" s="44"/>
      <c r="C8" s="44"/>
      <c r="D8" s="44"/>
      <c r="E8" s="44"/>
      <c r="F8" s="44"/>
      <c r="G8" s="44"/>
    </row>
    <row r="9" spans="1:7" x14ac:dyDescent="0.3">
      <c r="A9" s="162" t="s">
        <v>168</v>
      </c>
      <c r="B9" s="44"/>
      <c r="C9" s="44"/>
      <c r="D9" s="44"/>
      <c r="E9" s="44"/>
      <c r="F9" s="44"/>
      <c r="G9" s="44"/>
    </row>
    <row r="10" spans="1:7" x14ac:dyDescent="0.3">
      <c r="A10" s="162" t="s">
        <v>155</v>
      </c>
      <c r="B10" s="44"/>
      <c r="C10" s="44"/>
      <c r="D10" s="44"/>
      <c r="E10" s="167"/>
      <c r="F10" s="44">
        <f>-Investeringer!M30</f>
        <v>0</v>
      </c>
      <c r="G10" s="44">
        <f>-Investeringer!R30</f>
        <v>0</v>
      </c>
    </row>
    <row r="11" spans="1:7" x14ac:dyDescent="0.3">
      <c r="A11" s="162" t="s">
        <v>156</v>
      </c>
      <c r="B11" s="44"/>
      <c r="C11" s="44"/>
      <c r="D11" s="44"/>
      <c r="E11" s="44"/>
      <c r="F11" s="44">
        <f>IF(Investeringer!L7&gt;0,-Investeringer!L7/1000,0)</f>
        <v>0</v>
      </c>
      <c r="G11" s="44">
        <f>IF(Investeringer!Q7&gt;0,Investeringer!Q7/1000)+IF(Investeringer!Q7&gt;0,-Investeringer!Q7/1000,0)</f>
        <v>0</v>
      </c>
    </row>
    <row r="12" spans="1:7" x14ac:dyDescent="0.3">
      <c r="A12" s="162" t="s">
        <v>194</v>
      </c>
      <c r="B12" s="44"/>
      <c r="C12" s="44"/>
      <c r="D12" s="44"/>
      <c r="E12" s="44"/>
      <c r="F12" s="44">
        <f>IF((Investeringer!L14+Investeringer!L21+Investeringer!L27)&gt;0,-(Investeringer!L14+Investeringer!L21+Investeringer!L27)/1000,0)</f>
        <v>0</v>
      </c>
      <c r="G12" s="167">
        <f>IF((Investeringer!Q14+Investeringer!Q21+Investeringer!Q27)&gt;0,-(Investeringer!Q14+Investeringer!Q21+Investeringer!Q27)/1000,0)</f>
        <v>0</v>
      </c>
    </row>
    <row r="13" spans="1:7" x14ac:dyDescent="0.3">
      <c r="A13" s="163" t="s">
        <v>157</v>
      </c>
      <c r="B13" s="164"/>
      <c r="C13" s="164"/>
      <c r="D13" s="164"/>
      <c r="E13" s="165">
        <f>SUM(E4:E12)</f>
        <v>0</v>
      </c>
      <c r="F13" s="165">
        <f>SUM(F4:F12)</f>
        <v>0</v>
      </c>
      <c r="G13" s="165">
        <f>SUM(G4:G12)</f>
        <v>0</v>
      </c>
    </row>
    <row r="14" spans="1:7" x14ac:dyDescent="0.3">
      <c r="A14" s="162"/>
      <c r="B14" s="44"/>
      <c r="C14" s="44"/>
      <c r="D14" s="44"/>
      <c r="E14" s="44"/>
      <c r="F14" s="44"/>
      <c r="G14" s="44"/>
    </row>
    <row r="15" spans="1:7" x14ac:dyDescent="0.3">
      <c r="A15" s="162" t="s">
        <v>158</v>
      </c>
      <c r="B15" s="44"/>
      <c r="C15" s="44"/>
      <c r="D15" s="44"/>
      <c r="E15" s="44">
        <f>-'Finansiering_år 1'!G11/1000</f>
        <v>0</v>
      </c>
      <c r="F15" s="44">
        <f>-'Finansiering_år 1'!G11/1000</f>
        <v>0</v>
      </c>
      <c r="G15" s="44">
        <f>-'Finansiering_år 1'!G11/1000</f>
        <v>0</v>
      </c>
    </row>
    <row r="16" spans="1:7" x14ac:dyDescent="0.3">
      <c r="A16" s="162" t="s">
        <v>159</v>
      </c>
      <c r="B16" s="44"/>
      <c r="C16" s="44"/>
      <c r="D16" s="44"/>
      <c r="E16" s="44">
        <f>-'Finansiering_år 1'!E16/1000</f>
        <v>0</v>
      </c>
      <c r="F16" s="44">
        <f>-'Finansiering_år 1'!E16/1000</f>
        <v>0</v>
      </c>
      <c r="G16" s="44">
        <f>-'Finansiering_år 1'!E16/1000</f>
        <v>0</v>
      </c>
    </row>
    <row r="17" spans="1:7" x14ac:dyDescent="0.3">
      <c r="A17" s="162" t="s">
        <v>169</v>
      </c>
      <c r="B17" s="44"/>
      <c r="C17" s="44"/>
      <c r="D17" s="44"/>
      <c r="E17" s="44">
        <f>-'Finansiering_år 1'!E22/1000</f>
        <v>0</v>
      </c>
      <c r="F17" s="44">
        <f>-'Finansiering_år 1'!E22/1000</f>
        <v>0</v>
      </c>
      <c r="G17" s="44">
        <f>-'Finansiering_år 1'!E22/1000</f>
        <v>0</v>
      </c>
    </row>
    <row r="18" spans="1:7" x14ac:dyDescent="0.3">
      <c r="A18" s="163" t="s">
        <v>160</v>
      </c>
      <c r="B18" s="164"/>
      <c r="C18" s="164"/>
      <c r="D18" s="164"/>
      <c r="E18" s="165">
        <f>SUM(E13:E17)</f>
        <v>0</v>
      </c>
      <c r="F18" s="165">
        <f>SUM(F13:F17)</f>
        <v>0</v>
      </c>
      <c r="G18" s="165">
        <f>SUM(G13:G17)</f>
        <v>0</v>
      </c>
    </row>
    <row r="19" spans="1:7" x14ac:dyDescent="0.3">
      <c r="A19" s="162"/>
      <c r="B19" s="44"/>
      <c r="C19" s="44"/>
      <c r="D19" s="44"/>
      <c r="E19" s="44"/>
      <c r="F19" s="44"/>
      <c r="G19" s="44"/>
    </row>
    <row r="20" spans="1:7" x14ac:dyDescent="0.3">
      <c r="A20" s="162"/>
      <c r="B20" s="44"/>
      <c r="C20" s="44"/>
      <c r="D20" s="44"/>
      <c r="E20" s="44"/>
      <c r="F20" s="44"/>
      <c r="G20" s="44"/>
    </row>
    <row r="21" spans="1:7" x14ac:dyDescent="0.3">
      <c r="A21" s="162"/>
      <c r="B21" s="44"/>
      <c r="C21" s="44"/>
      <c r="D21" s="44"/>
      <c r="E21" s="44"/>
      <c r="F21" s="44"/>
      <c r="G21" s="44"/>
    </row>
    <row r="22" spans="1:7" ht="18" x14ac:dyDescent="0.35">
      <c r="A22" s="157" t="s">
        <v>161</v>
      </c>
      <c r="B22" s="44"/>
      <c r="C22" s="44"/>
      <c r="D22" s="44"/>
      <c r="E22" s="158">
        <v>2017</v>
      </c>
      <c r="F22" s="158">
        <v>2018</v>
      </c>
      <c r="G22" s="158">
        <v>2019</v>
      </c>
    </row>
    <row r="23" spans="1:7" x14ac:dyDescent="0.3">
      <c r="A23" s="168"/>
      <c r="B23" s="160"/>
      <c r="C23" s="160"/>
      <c r="D23" s="160"/>
      <c r="E23" s="161" t="s">
        <v>3</v>
      </c>
      <c r="F23" s="161" t="s">
        <v>3</v>
      </c>
      <c r="G23" s="161" t="s">
        <v>3</v>
      </c>
    </row>
    <row r="24" spans="1:7" x14ac:dyDescent="0.3">
      <c r="A24" s="162" t="s">
        <v>162</v>
      </c>
      <c r="B24" s="44"/>
      <c r="C24" s="44"/>
      <c r="D24" s="44"/>
      <c r="E24" s="44">
        <v>0</v>
      </c>
      <c r="F24" s="167">
        <f>E26</f>
        <v>0</v>
      </c>
      <c r="G24" s="167">
        <f>F26</f>
        <v>0</v>
      </c>
    </row>
    <row r="25" spans="1:7" x14ac:dyDescent="0.3">
      <c r="A25" s="162" t="s">
        <v>163</v>
      </c>
      <c r="B25" s="44"/>
      <c r="C25" s="44"/>
      <c r="D25" s="44"/>
      <c r="E25" s="166">
        <f>E18</f>
        <v>0</v>
      </c>
      <c r="F25" s="166">
        <f>F18</f>
        <v>0</v>
      </c>
      <c r="G25" s="166">
        <f>G18</f>
        <v>0</v>
      </c>
    </row>
    <row r="26" spans="1:7" x14ac:dyDescent="0.3">
      <c r="A26" s="163" t="s">
        <v>164</v>
      </c>
      <c r="B26" s="164"/>
      <c r="C26" s="164"/>
      <c r="D26" s="164"/>
      <c r="E26" s="169">
        <f>SUM(E24:E25)</f>
        <v>0</v>
      </c>
      <c r="F26" s="169">
        <f>SUM(F24:F25)</f>
        <v>0</v>
      </c>
      <c r="G26" s="169">
        <f>SUM(G24:G25)</f>
        <v>0</v>
      </c>
    </row>
  </sheetData>
  <sheetProtection selectLockedCells="1"/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selection activeCell="H4" sqref="H4"/>
    </sheetView>
  </sheetViews>
  <sheetFormatPr defaultRowHeight="14.4" x14ac:dyDescent="0.3"/>
  <cols>
    <col min="1" max="1" width="23.6640625" customWidth="1"/>
    <col min="2" max="2" width="11.33203125" customWidth="1"/>
    <col min="3" max="3" width="12.44140625" customWidth="1"/>
    <col min="4" max="4" width="11.5546875" customWidth="1"/>
    <col min="6" max="6" width="28" customWidth="1"/>
    <col min="7" max="7" width="5.5546875" customWidth="1"/>
    <col min="8" max="8" width="14.33203125" customWidth="1"/>
    <col min="10" max="10" width="23.6640625" customWidth="1"/>
    <col min="11" max="11" width="10.109375" customWidth="1"/>
    <col min="13" max="13" width="11.6640625" customWidth="1"/>
    <col min="15" max="15" width="23.6640625" customWidth="1"/>
    <col min="16" max="16" width="10.44140625" customWidth="1"/>
    <col min="18" max="18" width="11.88671875" customWidth="1"/>
  </cols>
  <sheetData>
    <row r="1" spans="1:18" ht="18" x14ac:dyDescent="0.35">
      <c r="A1" s="45" t="s">
        <v>170</v>
      </c>
      <c r="B1" s="21"/>
      <c r="C1" s="21"/>
      <c r="D1" s="21"/>
      <c r="E1" s="21"/>
      <c r="F1" s="21"/>
      <c r="G1" s="21"/>
      <c r="H1" s="21"/>
      <c r="I1" s="21"/>
      <c r="J1" s="45" t="s">
        <v>171</v>
      </c>
      <c r="K1" s="21"/>
      <c r="L1" s="21"/>
      <c r="M1" s="21"/>
      <c r="N1" s="21"/>
      <c r="O1" s="45" t="s">
        <v>174</v>
      </c>
      <c r="P1" s="21"/>
      <c r="Q1" s="21"/>
      <c r="R1" s="21"/>
    </row>
    <row r="2" spans="1:18" ht="18.600000000000001" thickBot="1" x14ac:dyDescent="0.4">
      <c r="A2" s="45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x14ac:dyDescent="0.3">
      <c r="A3" s="63" t="s">
        <v>62</v>
      </c>
      <c r="B3" s="118" t="s">
        <v>69</v>
      </c>
      <c r="C3" s="118" t="s">
        <v>68</v>
      </c>
      <c r="D3" s="119" t="s">
        <v>114</v>
      </c>
      <c r="E3" s="21"/>
      <c r="F3" s="63" t="s">
        <v>70</v>
      </c>
      <c r="G3" s="64"/>
      <c r="H3" s="119" t="s">
        <v>68</v>
      </c>
      <c r="I3" s="21"/>
      <c r="J3" s="63" t="s">
        <v>62</v>
      </c>
      <c r="K3" s="118" t="s">
        <v>69</v>
      </c>
      <c r="L3" s="118" t="s">
        <v>68</v>
      </c>
      <c r="M3" s="139" t="s">
        <v>114</v>
      </c>
      <c r="N3" s="21"/>
      <c r="O3" s="63" t="s">
        <v>62</v>
      </c>
      <c r="P3" s="118" t="s">
        <v>69</v>
      </c>
      <c r="Q3" s="118" t="s">
        <v>68</v>
      </c>
      <c r="R3" s="139" t="s">
        <v>114</v>
      </c>
    </row>
    <row r="4" spans="1:18" x14ac:dyDescent="0.3">
      <c r="A4" s="144"/>
      <c r="B4" s="120"/>
      <c r="C4" s="121"/>
      <c r="D4" s="137">
        <f>IF(B4&gt;0,C4/B4,0)</f>
        <v>0</v>
      </c>
      <c r="E4" s="21"/>
      <c r="F4" s="144" t="s">
        <v>204</v>
      </c>
      <c r="G4" s="30"/>
      <c r="H4" s="48"/>
      <c r="I4" s="21"/>
      <c r="J4" s="144"/>
      <c r="K4" s="120"/>
      <c r="L4" s="121"/>
      <c r="M4" s="137">
        <f>IF(K4&gt;0,L4/K4,0)</f>
        <v>0</v>
      </c>
      <c r="N4" s="21"/>
      <c r="O4" s="144" t="s">
        <v>60</v>
      </c>
      <c r="P4" s="120"/>
      <c r="Q4" s="121"/>
      <c r="R4" s="137">
        <f t="shared" ref="R4:R5" si="0">IF(P4=0,0,Q4/P4)</f>
        <v>0</v>
      </c>
    </row>
    <row r="5" spans="1:18" x14ac:dyDescent="0.3">
      <c r="A5" s="144"/>
      <c r="B5" s="122"/>
      <c r="C5" s="38"/>
      <c r="D5" s="137">
        <f>IF(B5&gt;0,C5/B5,0)</f>
        <v>0</v>
      </c>
      <c r="E5" s="21"/>
      <c r="F5" s="144" t="s">
        <v>55</v>
      </c>
      <c r="G5" s="30"/>
      <c r="H5" s="48"/>
      <c r="I5" s="21"/>
      <c r="J5" s="144" t="s">
        <v>55</v>
      </c>
      <c r="K5" s="122"/>
      <c r="L5" s="38"/>
      <c r="M5" s="137">
        <f>IF(K5&gt;0,"=L5/K5",0)</f>
        <v>0</v>
      </c>
      <c r="N5" s="21"/>
      <c r="O5" s="144" t="s">
        <v>55</v>
      </c>
      <c r="P5" s="122"/>
      <c r="Q5" s="38"/>
      <c r="R5" s="137">
        <f t="shared" si="0"/>
        <v>0</v>
      </c>
    </row>
    <row r="6" spans="1:18" x14ac:dyDescent="0.3">
      <c r="A6" s="144" t="s">
        <v>55</v>
      </c>
      <c r="B6" s="122"/>
      <c r="C6" s="38"/>
      <c r="D6" s="137">
        <f>IF(B6=0,0,C6/B6)</f>
        <v>0</v>
      </c>
      <c r="E6" s="21"/>
      <c r="F6" s="144" t="s">
        <v>55</v>
      </c>
      <c r="G6" s="30"/>
      <c r="H6" s="49"/>
      <c r="I6" s="21"/>
      <c r="J6" s="144" t="s">
        <v>55</v>
      </c>
      <c r="K6" s="43"/>
      <c r="L6" s="43"/>
      <c r="M6" s="137">
        <f>IF(K6&gt;0,L6/K6,0)</f>
        <v>0</v>
      </c>
      <c r="N6" s="21"/>
      <c r="O6" s="144" t="s">
        <v>55</v>
      </c>
      <c r="P6" s="43"/>
      <c r="Q6" s="43"/>
      <c r="R6" s="137">
        <f>IF(P6&gt;0,Q6/P6,0)</f>
        <v>0</v>
      </c>
    </row>
    <row r="7" spans="1:18" ht="15" thickBot="1" x14ac:dyDescent="0.35">
      <c r="A7" s="144" t="s">
        <v>55</v>
      </c>
      <c r="B7" s="43"/>
      <c r="C7" s="43"/>
      <c r="D7" s="137">
        <f>IF(B7&gt;0,C7/B7,0)</f>
        <v>0</v>
      </c>
      <c r="E7" s="21"/>
      <c r="F7" s="72" t="s">
        <v>71</v>
      </c>
      <c r="G7" s="73"/>
      <c r="H7" s="62">
        <f>SUM(H4:H6)</f>
        <v>0</v>
      </c>
      <c r="I7" s="21"/>
      <c r="J7" s="72" t="s">
        <v>63</v>
      </c>
      <c r="K7" s="35"/>
      <c r="L7" s="61">
        <f>SUM(L4:L6)</f>
        <v>0</v>
      </c>
      <c r="M7" s="138">
        <f>SUM(M4:M6)</f>
        <v>0</v>
      </c>
      <c r="N7" s="21"/>
      <c r="O7" s="72" t="s">
        <v>63</v>
      </c>
      <c r="P7" s="35"/>
      <c r="Q7" s="61">
        <f>SUM(Q4:Q6)</f>
        <v>0</v>
      </c>
      <c r="R7" s="138">
        <f>SUM(R4:R6)</f>
        <v>0</v>
      </c>
    </row>
    <row r="8" spans="1:18" ht="15" thickBot="1" x14ac:dyDescent="0.35">
      <c r="A8" s="72" t="s">
        <v>63</v>
      </c>
      <c r="B8" s="35"/>
      <c r="C8" s="61">
        <f>SUM(C4:C7)</f>
        <v>0</v>
      </c>
      <c r="D8" s="138">
        <f>SUM(D4:D7)</f>
        <v>0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15" thickBot="1" x14ac:dyDescent="0.35">
      <c r="A9" s="53"/>
      <c r="B9" s="30"/>
      <c r="C9" s="123"/>
      <c r="D9" s="44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15" thickBot="1" x14ac:dyDescent="0.35">
      <c r="A10" s="21"/>
      <c r="B10" s="21"/>
      <c r="C10" s="21"/>
      <c r="D10" s="44"/>
      <c r="E10" s="21"/>
      <c r="F10" s="63" t="s">
        <v>116</v>
      </c>
      <c r="G10" s="64"/>
      <c r="H10" s="119" t="s">
        <v>68</v>
      </c>
      <c r="I10" s="21"/>
      <c r="J10" s="63" t="s">
        <v>58</v>
      </c>
      <c r="K10" s="118" t="s">
        <v>69</v>
      </c>
      <c r="L10" s="118" t="s">
        <v>68</v>
      </c>
      <c r="M10" s="139" t="s">
        <v>114</v>
      </c>
      <c r="N10" s="21"/>
      <c r="O10" s="63" t="s">
        <v>58</v>
      </c>
      <c r="P10" s="118" t="s">
        <v>69</v>
      </c>
      <c r="Q10" s="118" t="s">
        <v>68</v>
      </c>
      <c r="R10" s="139" t="s">
        <v>114</v>
      </c>
    </row>
    <row r="11" spans="1:18" x14ac:dyDescent="0.3">
      <c r="A11" s="63" t="s">
        <v>58</v>
      </c>
      <c r="B11" s="118" t="s">
        <v>69</v>
      </c>
      <c r="C11" s="118" t="s">
        <v>68</v>
      </c>
      <c r="D11" s="139" t="s">
        <v>114</v>
      </c>
      <c r="E11" s="21"/>
      <c r="F11" s="144" t="s">
        <v>60</v>
      </c>
      <c r="G11" s="30"/>
      <c r="H11" s="48"/>
      <c r="I11" s="21"/>
      <c r="J11" s="144"/>
      <c r="K11" s="122"/>
      <c r="L11" s="38"/>
      <c r="M11" s="42">
        <f>IF(K11&gt;0,L11/K11,0)</f>
        <v>0</v>
      </c>
      <c r="N11" s="21"/>
      <c r="O11" s="144" t="s">
        <v>60</v>
      </c>
      <c r="P11" s="122"/>
      <c r="Q11" s="38"/>
      <c r="R11" s="42">
        <f>IF(P11&gt;0,Q11/P11,0)</f>
        <v>0</v>
      </c>
    </row>
    <row r="12" spans="1:18" x14ac:dyDescent="0.3">
      <c r="A12" s="144"/>
      <c r="B12" s="122"/>
      <c r="C12" s="38"/>
      <c r="D12" s="42">
        <f>IF(B12&gt;0,C12/B12,0)</f>
        <v>0</v>
      </c>
      <c r="E12" s="21"/>
      <c r="F12" s="144" t="s">
        <v>55</v>
      </c>
      <c r="G12" s="30"/>
      <c r="H12" s="48"/>
      <c r="I12" s="21"/>
      <c r="J12" s="144" t="s">
        <v>60</v>
      </c>
      <c r="K12" s="122"/>
      <c r="L12" s="38"/>
      <c r="M12" s="42">
        <f t="shared" ref="M12:M13" si="1">IF(K12&gt;0,L12/K12,0)</f>
        <v>0</v>
      </c>
      <c r="N12" s="21"/>
      <c r="O12" s="144" t="s">
        <v>60</v>
      </c>
      <c r="P12" s="122"/>
      <c r="Q12" s="38"/>
      <c r="R12" s="42">
        <f t="shared" ref="R12:R13" si="2">IF(P12&gt;0,Q12/P12,0)</f>
        <v>0</v>
      </c>
    </row>
    <row r="13" spans="1:18" x14ac:dyDescent="0.3">
      <c r="A13" s="144"/>
      <c r="B13" s="122"/>
      <c r="C13" s="38"/>
      <c r="D13" s="42">
        <f t="shared" ref="D13:D15" si="3">IF(B13&gt;0,C13/B13,0)</f>
        <v>0</v>
      </c>
      <c r="E13" s="21"/>
      <c r="F13" s="144" t="s">
        <v>55</v>
      </c>
      <c r="G13" s="30"/>
      <c r="H13" s="48"/>
      <c r="I13" s="21"/>
      <c r="J13" s="144" t="s">
        <v>60</v>
      </c>
      <c r="K13" s="122"/>
      <c r="L13" s="38"/>
      <c r="M13" s="42">
        <f t="shared" si="1"/>
        <v>0</v>
      </c>
      <c r="N13" s="21"/>
      <c r="O13" s="144" t="s">
        <v>60</v>
      </c>
      <c r="P13" s="122"/>
      <c r="Q13" s="38"/>
      <c r="R13" s="42">
        <f t="shared" si="2"/>
        <v>0</v>
      </c>
    </row>
    <row r="14" spans="1:18" ht="15" thickBot="1" x14ac:dyDescent="0.35">
      <c r="A14" s="144"/>
      <c r="B14" s="122"/>
      <c r="C14" s="38"/>
      <c r="D14" s="42">
        <f t="shared" si="3"/>
        <v>0</v>
      </c>
      <c r="E14" s="21"/>
      <c r="F14" s="72" t="s">
        <v>71</v>
      </c>
      <c r="G14" s="73"/>
      <c r="H14" s="62">
        <f>SUM(H11:H13)</f>
        <v>0</v>
      </c>
      <c r="I14" s="21"/>
      <c r="J14" s="72" t="s">
        <v>65</v>
      </c>
      <c r="K14" s="124"/>
      <c r="L14" s="61">
        <f>SUM(L11:L13)</f>
        <v>0</v>
      </c>
      <c r="M14" s="140">
        <f>SUM(M11:M13)</f>
        <v>0</v>
      </c>
      <c r="N14" s="21"/>
      <c r="O14" s="72" t="s">
        <v>65</v>
      </c>
      <c r="P14" s="124"/>
      <c r="Q14" s="61">
        <f>SUM(Q11:Q13)</f>
        <v>0</v>
      </c>
      <c r="R14" s="140">
        <f>SUM(R11:R13)</f>
        <v>0</v>
      </c>
    </row>
    <row r="15" spans="1:18" x14ac:dyDescent="0.3">
      <c r="A15" s="144" t="s">
        <v>55</v>
      </c>
      <c r="B15" s="122"/>
      <c r="C15" s="43"/>
      <c r="D15" s="42">
        <f t="shared" si="3"/>
        <v>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15" thickBot="1" x14ac:dyDescent="0.35">
      <c r="A16" s="72" t="s">
        <v>65</v>
      </c>
      <c r="B16" s="124"/>
      <c r="C16" s="61">
        <f>SUM(C12:C15)</f>
        <v>0</v>
      </c>
      <c r="D16" s="140">
        <f>SUM(D12:D15)</f>
        <v>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x14ac:dyDescent="0.3">
      <c r="A17" s="53"/>
      <c r="B17" s="125"/>
      <c r="C17" s="123"/>
      <c r="D17" s="44"/>
      <c r="E17" s="21"/>
      <c r="F17" s="63" t="s">
        <v>72</v>
      </c>
      <c r="G17" s="64"/>
      <c r="H17" s="119" t="s">
        <v>68</v>
      </c>
      <c r="I17" s="21"/>
      <c r="J17" s="63" t="s">
        <v>59</v>
      </c>
      <c r="K17" s="127" t="s">
        <v>69</v>
      </c>
      <c r="L17" s="118" t="s">
        <v>68</v>
      </c>
      <c r="M17" s="139" t="s">
        <v>114</v>
      </c>
      <c r="N17" s="21"/>
      <c r="O17" s="63" t="s">
        <v>59</v>
      </c>
      <c r="P17" s="127" t="s">
        <v>69</v>
      </c>
      <c r="Q17" s="118" t="s">
        <v>68</v>
      </c>
      <c r="R17" s="139" t="s">
        <v>114</v>
      </c>
    </row>
    <row r="18" spans="1:18" ht="15" thickBot="1" x14ac:dyDescent="0.35">
      <c r="A18" s="21"/>
      <c r="B18" s="126"/>
      <c r="C18" s="21"/>
      <c r="D18" s="44"/>
      <c r="E18" s="21"/>
      <c r="F18" s="144"/>
      <c r="G18" s="30"/>
      <c r="H18" s="48"/>
      <c r="I18" s="21"/>
      <c r="J18" s="144" t="s">
        <v>60</v>
      </c>
      <c r="K18" s="128"/>
      <c r="L18" s="38"/>
      <c r="M18" s="42">
        <f>IF(K18&gt;0,L18/K18,0)</f>
        <v>0</v>
      </c>
      <c r="N18" s="21"/>
      <c r="O18" s="144"/>
      <c r="P18" s="128"/>
      <c r="Q18" s="38"/>
      <c r="R18" s="42">
        <f>IF(P18&gt;0,Q18/P18,0)</f>
        <v>0</v>
      </c>
    </row>
    <row r="19" spans="1:18" x14ac:dyDescent="0.3">
      <c r="A19" s="63" t="s">
        <v>59</v>
      </c>
      <c r="B19" s="127" t="s">
        <v>69</v>
      </c>
      <c r="C19" s="118" t="s">
        <v>68</v>
      </c>
      <c r="D19" s="139" t="s">
        <v>114</v>
      </c>
      <c r="E19" s="21"/>
      <c r="F19" s="144" t="s">
        <v>56</v>
      </c>
      <c r="G19" s="30"/>
      <c r="H19" s="49"/>
      <c r="I19" s="21"/>
      <c r="J19" s="144" t="s">
        <v>55</v>
      </c>
      <c r="K19" s="128"/>
      <c r="L19" s="43"/>
      <c r="M19" s="42">
        <f t="shared" ref="M19:M20" si="4">IF(K19&gt;0,L19/K19,0)</f>
        <v>0</v>
      </c>
      <c r="N19" s="21"/>
      <c r="O19" s="144" t="s">
        <v>55</v>
      </c>
      <c r="P19" s="128"/>
      <c r="Q19" s="43"/>
      <c r="R19" s="42">
        <f t="shared" ref="R19:R20" si="5">IF(P19&gt;0,Q19/P19,0)</f>
        <v>0</v>
      </c>
    </row>
    <row r="20" spans="1:18" ht="15" thickBot="1" x14ac:dyDescent="0.35">
      <c r="A20" s="144" t="s">
        <v>60</v>
      </c>
      <c r="B20" s="128"/>
      <c r="C20" s="38"/>
      <c r="D20" s="42">
        <f>IF(B20&gt;0,C20/B20,0)</f>
        <v>0</v>
      </c>
      <c r="E20" s="21"/>
      <c r="F20" s="72" t="s">
        <v>73</v>
      </c>
      <c r="G20" s="73"/>
      <c r="H20" s="62">
        <f>SUM(H18:H19)</f>
        <v>0</v>
      </c>
      <c r="I20" s="21"/>
      <c r="J20" s="144" t="s">
        <v>55</v>
      </c>
      <c r="K20" s="128"/>
      <c r="L20" s="43"/>
      <c r="M20" s="42">
        <f t="shared" si="4"/>
        <v>0</v>
      </c>
      <c r="N20" s="21"/>
      <c r="O20" s="144" t="s">
        <v>55</v>
      </c>
      <c r="P20" s="128"/>
      <c r="Q20" s="43"/>
      <c r="R20" s="42">
        <f t="shared" si="5"/>
        <v>0</v>
      </c>
    </row>
    <row r="21" spans="1:18" ht="15" thickBot="1" x14ac:dyDescent="0.35">
      <c r="A21" s="144" t="s">
        <v>55</v>
      </c>
      <c r="B21" s="128"/>
      <c r="C21" s="43"/>
      <c r="D21" s="42">
        <f t="shared" ref="D21:D23" si="6">IF(B21&gt;0,C21/B21,0)</f>
        <v>0</v>
      </c>
      <c r="E21" s="21"/>
      <c r="F21" s="21"/>
      <c r="G21" s="21"/>
      <c r="H21" s="21"/>
      <c r="I21" s="21"/>
      <c r="J21" s="72" t="s">
        <v>66</v>
      </c>
      <c r="K21" s="129"/>
      <c r="L21" s="61">
        <f>SUM(L18:L20)</f>
        <v>0</v>
      </c>
      <c r="M21" s="140">
        <f>SUM(M18:M20)</f>
        <v>0</v>
      </c>
      <c r="N21" s="21"/>
      <c r="O21" s="72" t="s">
        <v>66</v>
      </c>
      <c r="P21" s="129"/>
      <c r="Q21" s="61">
        <f>SUM(Q18:Q20)</f>
        <v>0</v>
      </c>
      <c r="R21" s="140">
        <f>SUM(R18:R20)</f>
        <v>0</v>
      </c>
    </row>
    <row r="22" spans="1:18" ht="15" thickBot="1" x14ac:dyDescent="0.35">
      <c r="A22" s="144" t="s">
        <v>55</v>
      </c>
      <c r="B22" s="128"/>
      <c r="C22" s="43"/>
      <c r="D22" s="42">
        <f t="shared" si="6"/>
        <v>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15" thickBot="1" x14ac:dyDescent="0.35">
      <c r="A23" s="144" t="s">
        <v>55</v>
      </c>
      <c r="B23" s="128"/>
      <c r="C23" s="43"/>
      <c r="D23" s="42">
        <f t="shared" si="6"/>
        <v>0</v>
      </c>
      <c r="E23" s="21"/>
      <c r="F23" s="63" t="s">
        <v>57</v>
      </c>
      <c r="G23" s="64"/>
      <c r="H23" s="119" t="s">
        <v>68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15" thickBot="1" x14ac:dyDescent="0.35">
      <c r="A24" s="72" t="s">
        <v>66</v>
      </c>
      <c r="B24" s="129"/>
      <c r="C24" s="61">
        <f>SUM(C20:C23)</f>
        <v>0</v>
      </c>
      <c r="D24" s="140">
        <f>SUM(D20:D23)</f>
        <v>0</v>
      </c>
      <c r="E24" s="21"/>
      <c r="F24" s="145"/>
      <c r="G24" s="30"/>
      <c r="H24" s="130"/>
      <c r="I24" s="21"/>
      <c r="J24" s="63" t="s">
        <v>61</v>
      </c>
      <c r="K24" s="127" t="s">
        <v>69</v>
      </c>
      <c r="L24" s="118" t="s">
        <v>68</v>
      </c>
      <c r="M24" s="139" t="s">
        <v>114</v>
      </c>
      <c r="N24" s="21"/>
      <c r="O24" s="63" t="s">
        <v>61</v>
      </c>
      <c r="P24" s="127" t="s">
        <v>69</v>
      </c>
      <c r="Q24" s="118" t="s">
        <v>68</v>
      </c>
      <c r="R24" s="139" t="s">
        <v>114</v>
      </c>
    </row>
    <row r="25" spans="1:18" x14ac:dyDescent="0.3">
      <c r="A25" s="53"/>
      <c r="B25" s="131"/>
      <c r="C25" s="123"/>
      <c r="D25" s="44"/>
      <c r="E25" s="21"/>
      <c r="F25" s="144"/>
      <c r="G25" s="30"/>
      <c r="H25" s="48"/>
      <c r="I25" s="21"/>
      <c r="J25" s="144" t="s">
        <v>60</v>
      </c>
      <c r="K25" s="128"/>
      <c r="L25" s="38"/>
      <c r="M25" s="42">
        <f>IF(K25&gt;0,L25/K25,0)</f>
        <v>0</v>
      </c>
      <c r="N25" s="21"/>
      <c r="O25" s="144" t="s">
        <v>60</v>
      </c>
      <c r="P25" s="128"/>
      <c r="Q25" s="38"/>
      <c r="R25" s="42">
        <f>IF(P25&gt;0,Q25/P25,0)</f>
        <v>0</v>
      </c>
    </row>
    <row r="26" spans="1:18" ht="15" thickBot="1" x14ac:dyDescent="0.35">
      <c r="A26" s="21"/>
      <c r="B26" s="132"/>
      <c r="C26" s="21"/>
      <c r="D26" s="44"/>
      <c r="E26" s="21"/>
      <c r="F26" s="72" t="s">
        <v>64</v>
      </c>
      <c r="G26" s="73"/>
      <c r="H26" s="62">
        <f>SUM(H24:H25)</f>
        <v>0</v>
      </c>
      <c r="I26" s="21"/>
      <c r="J26" s="144" t="s">
        <v>55</v>
      </c>
      <c r="K26" s="128"/>
      <c r="L26" s="43"/>
      <c r="M26" s="42">
        <f>IF(K26&gt;0,L26/K26,0)</f>
        <v>0</v>
      </c>
      <c r="N26" s="21"/>
      <c r="O26" s="144" t="s">
        <v>55</v>
      </c>
      <c r="P26" s="128"/>
      <c r="Q26" s="43"/>
      <c r="R26" s="42">
        <f>IF(P26&gt;0,Q26/P26,0)</f>
        <v>0</v>
      </c>
    </row>
    <row r="27" spans="1:18" ht="15" thickBot="1" x14ac:dyDescent="0.35">
      <c r="A27" s="63" t="s">
        <v>61</v>
      </c>
      <c r="B27" s="127" t="s">
        <v>69</v>
      </c>
      <c r="C27" s="118" t="s">
        <v>68</v>
      </c>
      <c r="D27" s="139" t="s">
        <v>114</v>
      </c>
      <c r="E27" s="21"/>
      <c r="F27" s="21"/>
      <c r="G27" s="21"/>
      <c r="H27" s="21"/>
      <c r="I27" s="21"/>
      <c r="J27" s="72" t="s">
        <v>67</v>
      </c>
      <c r="K27" s="129"/>
      <c r="L27" s="61">
        <f>SUM(L25:L26)</f>
        <v>0</v>
      </c>
      <c r="M27" s="140">
        <f>SUM(M25:M26)</f>
        <v>0</v>
      </c>
      <c r="N27" s="21"/>
      <c r="O27" s="72" t="s">
        <v>67</v>
      </c>
      <c r="P27" s="129"/>
      <c r="Q27" s="61">
        <f>SUM(Q25:Q26)</f>
        <v>0</v>
      </c>
      <c r="R27" s="140">
        <f>SUM(R25:R26)</f>
        <v>0</v>
      </c>
    </row>
    <row r="28" spans="1:18" ht="15" thickBot="1" x14ac:dyDescent="0.35">
      <c r="A28" s="144"/>
      <c r="B28" s="128"/>
      <c r="C28" s="38"/>
      <c r="D28" s="42">
        <f>IF(B28&gt;0,C28/B28,0)</f>
        <v>0</v>
      </c>
      <c r="E28" s="21"/>
      <c r="F28" s="63" t="s">
        <v>74</v>
      </c>
      <c r="G28" s="75"/>
      <c r="H28" s="119" t="s">
        <v>68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ht="15.6" x14ac:dyDescent="0.3">
      <c r="A29" s="144" t="s">
        <v>55</v>
      </c>
      <c r="B29" s="128"/>
      <c r="C29" s="43"/>
      <c r="D29" s="42">
        <f>IF(B29&gt;0,C29/B29,0)</f>
        <v>0</v>
      </c>
      <c r="E29" s="21"/>
      <c r="F29" s="67" t="s">
        <v>106</v>
      </c>
      <c r="G29" s="133"/>
      <c r="H29" s="141">
        <f>C8+C16+C24+C30+H7+H14+H20+H26</f>
        <v>0</v>
      </c>
      <c r="I29" s="21"/>
      <c r="J29" s="63" t="s">
        <v>193</v>
      </c>
      <c r="K29" s="127"/>
      <c r="L29" s="118"/>
      <c r="M29" s="139" t="s">
        <v>68</v>
      </c>
      <c r="N29" s="21"/>
      <c r="O29" s="63" t="s">
        <v>193</v>
      </c>
      <c r="P29" s="127"/>
      <c r="Q29" s="118"/>
      <c r="R29" s="139" t="s">
        <v>68</v>
      </c>
    </row>
    <row r="30" spans="1:18" ht="15" thickBot="1" x14ac:dyDescent="0.35">
      <c r="A30" s="72" t="s">
        <v>67</v>
      </c>
      <c r="B30" s="129"/>
      <c r="C30" s="61">
        <f>SUM(C28:C29)</f>
        <v>0</v>
      </c>
      <c r="D30" s="140">
        <f>SUM(D28:D29)</f>
        <v>0</v>
      </c>
      <c r="E30" s="21"/>
      <c r="F30" s="76" t="s">
        <v>115</v>
      </c>
      <c r="G30" s="134"/>
      <c r="H30" s="142">
        <f>H29*G30</f>
        <v>0</v>
      </c>
      <c r="I30" s="21"/>
      <c r="J30" s="144" t="s">
        <v>60</v>
      </c>
      <c r="M30" s="128"/>
      <c r="N30" s="21"/>
      <c r="O30" s="144" t="s">
        <v>60</v>
      </c>
      <c r="R30" s="128"/>
    </row>
    <row r="31" spans="1:18" ht="18" thickBot="1" x14ac:dyDescent="0.4">
      <c r="A31" s="21"/>
      <c r="B31" s="21"/>
      <c r="C31" s="21"/>
      <c r="D31" s="21"/>
      <c r="E31" s="21"/>
      <c r="F31" s="135" t="s">
        <v>107</v>
      </c>
      <c r="G31" s="136"/>
      <c r="H31" s="143">
        <f>SUM(H29:H30)</f>
        <v>0</v>
      </c>
      <c r="I31" s="21"/>
      <c r="J31" s="72" t="s">
        <v>71</v>
      </c>
      <c r="K31" s="129"/>
      <c r="L31" s="61"/>
      <c r="M31" s="140">
        <f>SUM(M30:M30)</f>
        <v>0</v>
      </c>
      <c r="N31" s="21"/>
      <c r="O31" s="72" t="s">
        <v>71</v>
      </c>
      <c r="P31" s="129"/>
      <c r="Q31" s="61"/>
      <c r="R31" s="140">
        <f>SUM(R30:R30)</f>
        <v>0</v>
      </c>
    </row>
    <row r="32" spans="1:18" x14ac:dyDescent="0.3">
      <c r="A32" s="21"/>
      <c r="B32" s="21"/>
      <c r="C32" s="21"/>
      <c r="D32" s="21"/>
      <c r="E32" s="21"/>
      <c r="I32" s="21"/>
    </row>
  </sheetData>
  <sheetProtection selectLockedCells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A14" sqref="A14"/>
    </sheetView>
  </sheetViews>
  <sheetFormatPr defaultRowHeight="14.4" x14ac:dyDescent="0.3"/>
  <cols>
    <col min="1" max="1" width="31.6640625" customWidth="1"/>
    <col min="2" max="2" width="12.6640625" customWidth="1"/>
    <col min="3" max="3" width="12.33203125" customWidth="1"/>
    <col min="4" max="4" width="10.44140625" customWidth="1"/>
    <col min="5" max="5" width="11" customWidth="1"/>
    <col min="6" max="6" width="10.88671875" customWidth="1"/>
    <col min="7" max="8" width="12.88671875" customWidth="1"/>
    <col min="9" max="9" width="10.88671875" bestFit="1" customWidth="1"/>
    <col min="10" max="10" width="27.33203125" customWidth="1"/>
  </cols>
  <sheetData>
    <row r="1" spans="1:14" ht="18" x14ac:dyDescent="0.35">
      <c r="A1" s="45" t="s">
        <v>75</v>
      </c>
      <c r="B1" s="80"/>
      <c r="C1" s="80"/>
      <c r="D1" s="80"/>
      <c r="E1" s="80"/>
      <c r="F1" s="80"/>
      <c r="G1" s="80"/>
      <c r="H1" s="80"/>
      <c r="I1" s="80"/>
      <c r="J1" s="18"/>
      <c r="K1" s="18"/>
      <c r="L1" s="18"/>
      <c r="M1" s="18"/>
      <c r="N1" s="18"/>
    </row>
    <row r="2" spans="1:14" ht="15" thickBot="1" x14ac:dyDescent="0.35">
      <c r="A2" s="21"/>
      <c r="B2" s="21"/>
      <c r="C2" s="80"/>
      <c r="D2" s="80"/>
      <c r="E2" s="80"/>
      <c r="F2" s="80"/>
      <c r="G2" s="80"/>
      <c r="H2" s="80"/>
      <c r="I2" s="80"/>
      <c r="J2" s="18"/>
      <c r="K2" s="18"/>
      <c r="L2" s="18"/>
      <c r="M2" s="18"/>
      <c r="N2" s="18"/>
    </row>
    <row r="3" spans="1:14" x14ac:dyDescent="0.3">
      <c r="A3" s="81" t="s">
        <v>95</v>
      </c>
      <c r="B3" s="82" t="s">
        <v>97</v>
      </c>
      <c r="C3" s="80"/>
      <c r="D3" s="80"/>
      <c r="E3" s="80"/>
      <c r="F3" s="80"/>
      <c r="G3" s="80"/>
      <c r="H3" s="80"/>
      <c r="I3" s="80"/>
      <c r="J3" s="18"/>
      <c r="K3" s="18"/>
      <c r="L3" s="18"/>
      <c r="M3" s="18"/>
      <c r="N3" s="18"/>
    </row>
    <row r="4" spans="1:14" x14ac:dyDescent="0.3">
      <c r="A4" s="83" t="s">
        <v>96</v>
      </c>
      <c r="B4" s="84"/>
      <c r="C4" s="80"/>
      <c r="D4" s="80"/>
      <c r="E4" s="80"/>
      <c r="F4" s="80"/>
      <c r="G4" s="80"/>
      <c r="H4" s="80"/>
      <c r="I4" s="80"/>
      <c r="J4" s="18"/>
      <c r="K4" s="18"/>
      <c r="L4" s="18"/>
      <c r="M4" s="18"/>
      <c r="N4" s="18"/>
    </row>
    <row r="5" spans="1:14" ht="15" thickBot="1" x14ac:dyDescent="0.35">
      <c r="A5" s="85" t="s">
        <v>98</v>
      </c>
      <c r="B5" s="62">
        <f>SUM(B4)</f>
        <v>0</v>
      </c>
      <c r="C5" s="80"/>
      <c r="D5" s="80"/>
      <c r="E5" s="80"/>
      <c r="F5" s="80"/>
      <c r="G5" s="80"/>
      <c r="H5" s="80"/>
      <c r="I5" s="80"/>
      <c r="J5" s="18"/>
      <c r="K5" s="18"/>
      <c r="L5" s="18"/>
      <c r="M5" s="18"/>
      <c r="N5" s="18"/>
    </row>
    <row r="6" spans="1:14" ht="15" thickBot="1" x14ac:dyDescent="0.35">
      <c r="A6" s="80"/>
      <c r="B6" s="80"/>
      <c r="C6" s="80"/>
      <c r="D6" s="80"/>
      <c r="E6" s="80"/>
      <c r="F6" s="80"/>
      <c r="G6" s="80"/>
      <c r="H6" s="80"/>
      <c r="I6" s="80"/>
      <c r="J6" s="18"/>
      <c r="K6" s="18"/>
      <c r="L6" s="18"/>
      <c r="M6" s="18"/>
      <c r="N6" s="18"/>
    </row>
    <row r="7" spans="1:14" x14ac:dyDescent="0.3">
      <c r="A7" s="86" t="s">
        <v>76</v>
      </c>
      <c r="B7" s="87" t="s">
        <v>88</v>
      </c>
      <c r="C7" s="87" t="s">
        <v>87</v>
      </c>
      <c r="D7" s="87" t="s">
        <v>89</v>
      </c>
      <c r="E7" s="87" t="s">
        <v>80</v>
      </c>
      <c r="F7" s="87" t="s">
        <v>81</v>
      </c>
      <c r="G7" s="87" t="s">
        <v>84</v>
      </c>
      <c r="H7" s="87" t="s">
        <v>90</v>
      </c>
      <c r="I7" s="88" t="s">
        <v>82</v>
      </c>
      <c r="J7" s="18"/>
      <c r="K7" s="18"/>
      <c r="L7" s="18"/>
      <c r="M7" s="18"/>
      <c r="N7" s="18"/>
    </row>
    <row r="8" spans="1:14" x14ac:dyDescent="0.3">
      <c r="A8" s="89" t="s">
        <v>78</v>
      </c>
      <c r="B8" s="89"/>
      <c r="C8" s="90"/>
      <c r="D8" s="90"/>
      <c r="E8" s="91"/>
      <c r="F8" s="91"/>
      <c r="G8" s="89"/>
      <c r="H8" s="148">
        <f>I8*(E8+F8)</f>
        <v>0</v>
      </c>
      <c r="I8" s="149">
        <f>B8*D8/100</f>
        <v>0</v>
      </c>
      <c r="J8" s="146"/>
      <c r="K8" s="18"/>
      <c r="L8" s="18"/>
      <c r="M8" s="18"/>
      <c r="N8" s="18"/>
    </row>
    <row r="9" spans="1:14" x14ac:dyDescent="0.3">
      <c r="A9" s="89" t="s">
        <v>79</v>
      </c>
      <c r="B9" s="89"/>
      <c r="C9" s="90"/>
      <c r="D9" s="90"/>
      <c r="E9" s="91"/>
      <c r="F9" s="91"/>
      <c r="G9" s="89"/>
      <c r="H9" s="148">
        <f>I9*(E9+F9)</f>
        <v>0</v>
      </c>
      <c r="I9" s="149">
        <f>B9*D9/100</f>
        <v>0</v>
      </c>
      <c r="J9" s="18"/>
      <c r="K9" s="18"/>
      <c r="L9" s="18"/>
      <c r="M9" s="18"/>
      <c r="N9" s="18"/>
    </row>
    <row r="10" spans="1:14" x14ac:dyDescent="0.3">
      <c r="A10" s="83" t="s">
        <v>55</v>
      </c>
      <c r="B10" s="93"/>
      <c r="C10" s="93"/>
      <c r="D10" s="93"/>
      <c r="E10" s="93"/>
      <c r="F10" s="93"/>
      <c r="G10" s="92"/>
      <c r="H10" s="148">
        <f>I10*(E10+F10)</f>
        <v>0</v>
      </c>
      <c r="I10" s="150"/>
      <c r="J10" s="18"/>
      <c r="K10" s="18"/>
      <c r="L10" s="18"/>
      <c r="M10" s="18"/>
      <c r="N10" s="18"/>
    </row>
    <row r="11" spans="1:14" ht="15" thickBot="1" x14ac:dyDescent="0.35">
      <c r="A11" s="85" t="s">
        <v>77</v>
      </c>
      <c r="B11" s="147">
        <f>SUM(B8:B10)</f>
        <v>0</v>
      </c>
      <c r="C11" s="95"/>
      <c r="D11" s="95"/>
      <c r="E11" s="95"/>
      <c r="F11" s="95"/>
      <c r="G11" s="147">
        <f>SUM(G8:G10)</f>
        <v>0</v>
      </c>
      <c r="H11" s="147">
        <f>SUM(H8:H10)</f>
        <v>0</v>
      </c>
      <c r="I11" s="151">
        <f>SUM(I8:I10)</f>
        <v>0</v>
      </c>
      <c r="J11" s="18"/>
      <c r="K11" s="18"/>
      <c r="L11" s="18"/>
      <c r="M11" s="18"/>
      <c r="N11" s="18"/>
    </row>
    <row r="12" spans="1:14" ht="15" thickBot="1" x14ac:dyDescent="0.35">
      <c r="A12" s="80"/>
      <c r="B12" s="80"/>
      <c r="C12" s="80"/>
      <c r="D12" s="80"/>
      <c r="E12" s="80"/>
      <c r="F12" s="80"/>
      <c r="G12" s="96"/>
      <c r="H12" s="96"/>
      <c r="I12" s="80"/>
      <c r="J12" s="18"/>
      <c r="K12" s="18"/>
      <c r="L12" s="18"/>
      <c r="M12" s="18"/>
      <c r="N12" s="18"/>
    </row>
    <row r="13" spans="1:14" x14ac:dyDescent="0.3">
      <c r="A13" s="86" t="s">
        <v>83</v>
      </c>
      <c r="B13" s="87" t="s">
        <v>88</v>
      </c>
      <c r="C13" s="87" t="s">
        <v>87</v>
      </c>
      <c r="D13" s="87" t="s">
        <v>80</v>
      </c>
      <c r="E13" s="87" t="s">
        <v>84</v>
      </c>
      <c r="F13" s="87" t="s">
        <v>90</v>
      </c>
      <c r="G13" s="97" t="s">
        <v>172</v>
      </c>
      <c r="H13" s="98" t="s">
        <v>173</v>
      </c>
      <c r="I13" s="99"/>
      <c r="J13" s="18"/>
      <c r="K13" s="18"/>
      <c r="L13" s="18"/>
      <c r="M13" s="18"/>
      <c r="N13" s="18"/>
    </row>
    <row r="14" spans="1:14" x14ac:dyDescent="0.3">
      <c r="A14" s="89" t="s">
        <v>85</v>
      </c>
      <c r="B14" s="89"/>
      <c r="C14" s="90"/>
      <c r="D14" s="100"/>
      <c r="E14" s="148">
        <f>IF(C14&gt;0,B14/C14,0)</f>
        <v>0</v>
      </c>
      <c r="F14" s="148">
        <f>B14*D14</f>
        <v>0</v>
      </c>
      <c r="G14" s="148">
        <f>(B14-E14)*D14</f>
        <v>0</v>
      </c>
      <c r="H14" s="149">
        <f>(B14-E14-E14)*D14</f>
        <v>0</v>
      </c>
      <c r="I14" s="92"/>
      <c r="J14" s="18"/>
      <c r="K14" s="18"/>
      <c r="L14" s="18"/>
      <c r="M14" s="18"/>
      <c r="N14" s="18"/>
    </row>
    <row r="15" spans="1:14" x14ac:dyDescent="0.3">
      <c r="A15" s="83" t="s">
        <v>55</v>
      </c>
      <c r="B15" s="90"/>
      <c r="C15" s="90"/>
      <c r="D15" s="90"/>
      <c r="E15" s="148">
        <f>IF(C15&gt;0,B15/C15,0)</f>
        <v>0</v>
      </c>
      <c r="F15" s="148">
        <f>B15*D15</f>
        <v>0</v>
      </c>
      <c r="G15" s="148">
        <f>(B15-E15)*D15</f>
        <v>0</v>
      </c>
      <c r="H15" s="149">
        <f>(B15-E15-E15)*D15</f>
        <v>0</v>
      </c>
      <c r="I15" s="93"/>
      <c r="J15" s="18"/>
      <c r="K15" s="18"/>
      <c r="L15" s="18"/>
      <c r="M15" s="18"/>
      <c r="N15" s="18"/>
    </row>
    <row r="16" spans="1:14" ht="15" thickBot="1" x14ac:dyDescent="0.35">
      <c r="A16" s="85" t="s">
        <v>93</v>
      </c>
      <c r="B16" s="147">
        <f>SUM(B14:B15)</f>
        <v>0</v>
      </c>
      <c r="C16" s="95"/>
      <c r="D16" s="95"/>
      <c r="E16" s="147">
        <f>SUM(E14:E15)</f>
        <v>0</v>
      </c>
      <c r="F16" s="147">
        <f>SUM(F14:F15)</f>
        <v>0</v>
      </c>
      <c r="G16" s="147">
        <f>SUM(G14:G15)</f>
        <v>0</v>
      </c>
      <c r="H16" s="151">
        <f>SUM(H14:H15)</f>
        <v>0</v>
      </c>
      <c r="I16" s="93"/>
      <c r="J16" s="18"/>
      <c r="K16" s="18"/>
      <c r="L16" s="18"/>
      <c r="M16" s="18"/>
      <c r="N16" s="18"/>
    </row>
    <row r="17" spans="1:15" ht="15" thickBot="1" x14ac:dyDescent="0.35">
      <c r="A17" s="80"/>
      <c r="B17" s="80"/>
      <c r="C17" s="80"/>
      <c r="D17" s="80"/>
      <c r="E17" s="80"/>
      <c r="F17" s="80"/>
      <c r="G17" s="80"/>
      <c r="H17" s="80"/>
      <c r="I17" s="93"/>
      <c r="J17" s="18"/>
      <c r="K17" s="18"/>
      <c r="L17" s="18"/>
      <c r="M17" s="18"/>
      <c r="N17" s="18"/>
    </row>
    <row r="18" spans="1:15" x14ac:dyDescent="0.3">
      <c r="A18" s="86" t="s">
        <v>91</v>
      </c>
      <c r="B18" s="87" t="s">
        <v>88</v>
      </c>
      <c r="C18" s="87" t="s">
        <v>86</v>
      </c>
      <c r="D18" s="87" t="s">
        <v>80</v>
      </c>
      <c r="E18" s="87" t="s">
        <v>84</v>
      </c>
      <c r="F18" s="101" t="s">
        <v>90</v>
      </c>
      <c r="G18" s="97" t="s">
        <v>172</v>
      </c>
      <c r="H18" s="98" t="s">
        <v>173</v>
      </c>
      <c r="I18" s="93"/>
      <c r="J18" s="18"/>
      <c r="K18" s="18"/>
      <c r="L18" s="18"/>
      <c r="M18" s="18"/>
      <c r="N18" s="18"/>
      <c r="O18" s="19"/>
    </row>
    <row r="19" spans="1:15" x14ac:dyDescent="0.3">
      <c r="A19" s="83" t="s">
        <v>92</v>
      </c>
      <c r="B19" s="89"/>
      <c r="C19" s="90"/>
      <c r="D19" s="100"/>
      <c r="E19" s="148">
        <f>IF(C20&gt;0,B19/C19,0)</f>
        <v>0</v>
      </c>
      <c r="F19" s="148">
        <f>B19*D19</f>
        <v>0</v>
      </c>
      <c r="G19" s="148">
        <f>(B19-E19)*D19</f>
        <v>0</v>
      </c>
      <c r="H19" s="149">
        <f>(B19-E19-E19)*D19</f>
        <v>0</v>
      </c>
      <c r="I19" s="93"/>
      <c r="J19" s="18"/>
      <c r="K19" s="18"/>
      <c r="L19" s="18"/>
      <c r="M19" s="18"/>
      <c r="N19" s="18"/>
      <c r="O19" s="19"/>
    </row>
    <row r="20" spans="1:15" x14ac:dyDescent="0.3">
      <c r="A20" s="83" t="s">
        <v>103</v>
      </c>
      <c r="B20" s="89"/>
      <c r="C20" s="90"/>
      <c r="D20" s="100"/>
      <c r="E20" s="148">
        <f>IF(C21&gt;0,B20/C20,0)</f>
        <v>0</v>
      </c>
      <c r="F20" s="148">
        <f>B20*D20</f>
        <v>0</v>
      </c>
      <c r="G20" s="148">
        <f>(B20-E20)*D20</f>
        <v>0</v>
      </c>
      <c r="H20" s="149">
        <f>(B20-E20-E20)*D20</f>
        <v>0</v>
      </c>
      <c r="I20" s="93"/>
      <c r="J20" s="18"/>
      <c r="K20" s="18"/>
      <c r="L20" s="18"/>
      <c r="M20" s="18"/>
      <c r="N20" s="18"/>
      <c r="O20" s="19"/>
    </row>
    <row r="21" spans="1:15" x14ac:dyDescent="0.3">
      <c r="A21" s="83" t="s">
        <v>55</v>
      </c>
      <c r="B21" s="89"/>
      <c r="C21" s="90"/>
      <c r="D21" s="100"/>
      <c r="E21" s="148"/>
      <c r="F21" s="148"/>
      <c r="G21" s="148"/>
      <c r="H21" s="149"/>
      <c r="I21" s="93"/>
      <c r="J21" s="18"/>
      <c r="K21" s="18"/>
      <c r="L21" s="18"/>
      <c r="M21" s="18"/>
      <c r="N21" s="18"/>
      <c r="O21" s="19"/>
    </row>
    <row r="22" spans="1:15" ht="15" thickBot="1" x14ac:dyDescent="0.35">
      <c r="A22" s="102" t="s">
        <v>94</v>
      </c>
      <c r="B22" s="152">
        <f>SUM(B19:B21)</f>
        <v>0</v>
      </c>
      <c r="C22" s="103"/>
      <c r="D22" s="103"/>
      <c r="E22" s="152">
        <f>SUM(E19:E21)</f>
        <v>0</v>
      </c>
      <c r="F22" s="152">
        <f>SUM(F19:F21)</f>
        <v>0</v>
      </c>
      <c r="G22" s="152">
        <f>SUM(G19:G21)</f>
        <v>0</v>
      </c>
      <c r="H22" s="153">
        <f>SUM(H19:H21)</f>
        <v>0</v>
      </c>
      <c r="I22" s="80"/>
      <c r="J22" s="18"/>
      <c r="K22" s="18"/>
      <c r="L22" s="18"/>
      <c r="M22" s="18"/>
      <c r="N22" s="18"/>
    </row>
    <row r="23" spans="1:15" ht="15" thickBot="1" x14ac:dyDescent="0.35">
      <c r="A23" s="104"/>
      <c r="B23" s="92"/>
      <c r="C23" s="105"/>
      <c r="D23" s="105"/>
      <c r="E23" s="92"/>
      <c r="F23" s="92"/>
      <c r="G23" s="93"/>
      <c r="H23" s="80"/>
      <c r="I23" s="80"/>
      <c r="J23" s="18"/>
      <c r="K23" s="18"/>
      <c r="L23" s="18"/>
      <c r="M23" s="18"/>
      <c r="N23" s="18"/>
    </row>
    <row r="24" spans="1:15" x14ac:dyDescent="0.3">
      <c r="A24" s="106" t="s">
        <v>118</v>
      </c>
      <c r="B24" s="101" t="s">
        <v>88</v>
      </c>
      <c r="C24" s="101" t="s">
        <v>119</v>
      </c>
      <c r="D24" s="107" t="s">
        <v>90</v>
      </c>
      <c r="E24" s="92"/>
      <c r="F24" s="92"/>
      <c r="G24" s="93"/>
      <c r="H24" s="80"/>
      <c r="I24" s="80"/>
      <c r="J24" s="18"/>
      <c r="K24" s="18"/>
      <c r="L24" s="18"/>
      <c r="M24" s="18"/>
      <c r="N24" s="18"/>
    </row>
    <row r="25" spans="1:15" ht="15" thickBot="1" x14ac:dyDescent="0.35">
      <c r="A25" s="102" t="s">
        <v>120</v>
      </c>
      <c r="B25" s="108"/>
      <c r="C25" s="109"/>
      <c r="D25" s="154">
        <f>C25*B25</f>
        <v>0</v>
      </c>
      <c r="E25" s="92"/>
      <c r="F25" s="92"/>
      <c r="G25" s="93"/>
      <c r="H25" s="80"/>
      <c r="I25" s="80"/>
      <c r="J25" s="18"/>
      <c r="K25" s="18"/>
      <c r="L25" s="18"/>
      <c r="M25" s="18"/>
      <c r="N25" s="18"/>
    </row>
    <row r="26" spans="1:15" ht="15" thickBot="1" x14ac:dyDescent="0.35">
      <c r="A26" s="110"/>
      <c r="B26" s="110"/>
      <c r="C26" s="110"/>
      <c r="D26" s="110"/>
      <c r="E26" s="110"/>
      <c r="F26" s="110"/>
      <c r="G26" s="80"/>
      <c r="H26" s="80"/>
      <c r="I26" s="80"/>
      <c r="J26" s="18"/>
      <c r="K26" s="18"/>
      <c r="L26" s="18"/>
      <c r="M26" s="18"/>
      <c r="N26" s="18"/>
    </row>
    <row r="27" spans="1:15" x14ac:dyDescent="0.3">
      <c r="A27" s="111" t="s">
        <v>99</v>
      </c>
      <c r="B27" s="112" t="s">
        <v>88</v>
      </c>
      <c r="C27" s="113"/>
      <c r="D27" s="113"/>
      <c r="E27" s="113"/>
      <c r="F27" s="113"/>
      <c r="G27" s="114"/>
      <c r="H27" s="115"/>
      <c r="I27" s="80"/>
      <c r="J27" s="18"/>
      <c r="K27" s="18"/>
      <c r="L27" s="18"/>
      <c r="M27" s="18"/>
      <c r="N27" s="18"/>
    </row>
    <row r="28" spans="1:15" x14ac:dyDescent="0.3">
      <c r="A28" s="116" t="s">
        <v>101</v>
      </c>
      <c r="B28" s="155">
        <f>B5</f>
        <v>0</v>
      </c>
      <c r="C28" s="105"/>
      <c r="D28" s="105"/>
      <c r="E28" s="105"/>
      <c r="F28" s="105"/>
      <c r="G28" s="93"/>
      <c r="H28" s="94"/>
      <c r="I28" s="80"/>
      <c r="J28" s="18"/>
      <c r="K28" s="18"/>
      <c r="L28" s="18"/>
      <c r="M28" s="18"/>
      <c r="N28" s="18"/>
    </row>
    <row r="29" spans="1:15" x14ac:dyDescent="0.3">
      <c r="A29" s="116" t="s">
        <v>100</v>
      </c>
      <c r="B29" s="155">
        <f>I11</f>
        <v>0</v>
      </c>
      <c r="C29" s="105"/>
      <c r="D29" s="105"/>
      <c r="E29" s="105"/>
      <c r="F29" s="105"/>
      <c r="G29" s="30"/>
      <c r="H29" s="47"/>
      <c r="I29" s="21"/>
    </row>
    <row r="30" spans="1:15" x14ac:dyDescent="0.3">
      <c r="A30" s="116" t="s">
        <v>102</v>
      </c>
      <c r="B30" s="57">
        <f>B16</f>
        <v>0</v>
      </c>
      <c r="C30" s="30"/>
      <c r="D30" s="30"/>
      <c r="E30" s="30"/>
      <c r="F30" s="30"/>
      <c r="G30" s="30"/>
      <c r="H30" s="47"/>
      <c r="I30" s="21"/>
    </row>
    <row r="31" spans="1:15" x14ac:dyDescent="0.3">
      <c r="A31" s="116" t="s">
        <v>104</v>
      </c>
      <c r="B31" s="156">
        <f>B22</f>
        <v>0</v>
      </c>
      <c r="C31" s="30"/>
      <c r="D31" s="30"/>
      <c r="E31" s="30"/>
      <c r="F31" s="30"/>
      <c r="G31" s="30"/>
      <c r="H31" s="47"/>
      <c r="I31" s="21"/>
    </row>
    <row r="32" spans="1:15" ht="15" thickBot="1" x14ac:dyDescent="0.35">
      <c r="A32" s="117" t="s">
        <v>105</v>
      </c>
      <c r="B32" s="61">
        <f>SUM(B28:B31)</f>
        <v>0</v>
      </c>
      <c r="C32" s="35"/>
      <c r="D32" s="95" t="s">
        <v>108</v>
      </c>
      <c r="E32" s="95"/>
      <c r="F32" s="95"/>
      <c r="G32" s="95"/>
      <c r="H32" s="151">
        <f>Investeringer!H31</f>
        <v>0</v>
      </c>
      <c r="I32" s="21"/>
    </row>
    <row r="33" spans="1:9" x14ac:dyDescent="0.3">
      <c r="A33" s="21"/>
      <c r="B33" s="21"/>
      <c r="C33" s="21"/>
      <c r="D33" s="21"/>
      <c r="E33" s="21"/>
      <c r="F33" s="21"/>
      <c r="G33" s="21"/>
      <c r="H33" s="21"/>
      <c r="I33" s="21"/>
    </row>
  </sheetData>
  <sheetProtection selectLockedCells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48"/>
  <sheetViews>
    <sheetView zoomScaleNormal="100" workbookViewId="0">
      <selection activeCell="B1" sqref="B1"/>
    </sheetView>
  </sheetViews>
  <sheetFormatPr defaultRowHeight="14.4" x14ac:dyDescent="0.3"/>
  <cols>
    <col min="1" max="1" width="30.44140625" customWidth="1"/>
    <col min="2" max="2" width="12.109375" bestFit="1" customWidth="1"/>
    <col min="3" max="3" width="12.88671875" customWidth="1"/>
    <col min="4" max="4" width="15.88671875" bestFit="1" customWidth="1"/>
    <col min="5" max="5" width="18.44140625" customWidth="1"/>
    <col min="6" max="6" width="16.44140625" customWidth="1"/>
  </cols>
  <sheetData>
    <row r="1" spans="1:9" ht="28.8" x14ac:dyDescent="0.55000000000000004">
      <c r="A1" s="245" t="s">
        <v>256</v>
      </c>
    </row>
    <row r="13" spans="1:9" x14ac:dyDescent="0.3">
      <c r="A13" s="220" t="s">
        <v>255</v>
      </c>
      <c r="B13" s="269"/>
      <c r="C13" s="299">
        <v>165</v>
      </c>
      <c r="D13" s="269" t="s">
        <v>254</v>
      </c>
      <c r="E13" s="214"/>
      <c r="F13" s="214"/>
      <c r="G13" s="214"/>
      <c r="H13" s="214"/>
      <c r="I13" s="214"/>
    </row>
    <row r="14" spans="1:9" x14ac:dyDescent="0.3">
      <c r="A14" s="214"/>
      <c r="B14" s="214"/>
      <c r="C14" s="214"/>
      <c r="D14" s="214"/>
      <c r="E14" s="214"/>
      <c r="F14" s="214"/>
      <c r="G14" s="214"/>
      <c r="H14" s="214"/>
    </row>
    <row r="15" spans="1:9" x14ac:dyDescent="0.3">
      <c r="A15" s="214"/>
      <c r="B15" s="214"/>
      <c r="C15" s="214"/>
      <c r="D15" s="214"/>
      <c r="E15" s="214"/>
      <c r="F15" s="214"/>
      <c r="G15" s="214"/>
      <c r="H15" s="214"/>
    </row>
    <row r="16" spans="1:9" x14ac:dyDescent="0.3">
      <c r="A16" s="216" t="s">
        <v>253</v>
      </c>
      <c r="B16" s="216"/>
      <c r="C16" s="278" t="s">
        <v>241</v>
      </c>
      <c r="D16" s="216"/>
      <c r="E16" s="214"/>
      <c r="F16" s="214"/>
      <c r="G16" s="214"/>
      <c r="H16" s="214"/>
    </row>
    <row r="17" spans="1:8" x14ac:dyDescent="0.3">
      <c r="A17" s="276" t="s">
        <v>233</v>
      </c>
      <c r="B17" s="276"/>
      <c r="C17" s="299">
        <v>37.5</v>
      </c>
      <c r="D17" s="276" t="s">
        <v>242</v>
      </c>
      <c r="E17" s="214"/>
      <c r="F17" s="214"/>
      <c r="G17" s="214"/>
      <c r="H17" s="214"/>
    </row>
    <row r="18" spans="1:8" x14ac:dyDescent="0.3">
      <c r="A18" s="269" t="s">
        <v>232</v>
      </c>
      <c r="B18" s="269"/>
      <c r="C18" s="299"/>
      <c r="D18" s="269" t="s">
        <v>242</v>
      </c>
      <c r="E18" s="214"/>
      <c r="F18" s="214"/>
      <c r="G18" s="214"/>
      <c r="H18" s="214"/>
    </row>
    <row r="19" spans="1:8" x14ac:dyDescent="0.3">
      <c r="A19" s="276" t="s">
        <v>231</v>
      </c>
      <c r="B19" s="276"/>
      <c r="C19" s="299">
        <v>0</v>
      </c>
      <c r="D19" s="276" t="s">
        <v>242</v>
      </c>
      <c r="E19" s="214"/>
      <c r="F19" s="214"/>
      <c r="G19" s="214"/>
      <c r="H19" s="214"/>
    </row>
    <row r="20" spans="1:8" x14ac:dyDescent="0.3">
      <c r="A20" s="269" t="s">
        <v>230</v>
      </c>
      <c r="B20" s="269"/>
      <c r="C20" s="300"/>
      <c r="D20" s="269" t="s">
        <v>242</v>
      </c>
      <c r="E20" s="214"/>
      <c r="F20" s="214"/>
      <c r="G20" s="214"/>
      <c r="H20" s="214"/>
    </row>
    <row r="21" spans="1:8" s="279" customFormat="1" x14ac:dyDescent="0.3">
      <c r="A21" s="276"/>
      <c r="B21" s="276"/>
      <c r="C21" s="282"/>
      <c r="D21" s="276"/>
      <c r="E21" s="276"/>
      <c r="F21" s="276"/>
      <c r="G21" s="276"/>
      <c r="H21" s="276"/>
    </row>
    <row r="22" spans="1:8" x14ac:dyDescent="0.3">
      <c r="A22" s="214"/>
      <c r="B22" s="214"/>
      <c r="C22" s="243"/>
      <c r="D22" s="214"/>
      <c r="E22" s="214"/>
      <c r="F22" s="214"/>
      <c r="G22" s="214"/>
      <c r="H22" s="214"/>
    </row>
    <row r="23" spans="1:8" x14ac:dyDescent="0.3">
      <c r="A23" s="216" t="s">
        <v>252</v>
      </c>
      <c r="B23" s="272"/>
      <c r="C23" s="278" t="s">
        <v>241</v>
      </c>
      <c r="D23" s="234"/>
      <c r="E23" s="214"/>
      <c r="F23" s="214"/>
      <c r="G23" s="214"/>
      <c r="H23" s="214"/>
    </row>
    <row r="24" spans="1:8" x14ac:dyDescent="0.3">
      <c r="A24" s="281" t="s">
        <v>251</v>
      </c>
      <c r="B24" s="281"/>
      <c r="C24" s="301">
        <v>0</v>
      </c>
      <c r="D24" s="279" t="s">
        <v>238</v>
      </c>
      <c r="E24" s="214"/>
    </row>
    <row r="25" spans="1:8" x14ac:dyDescent="0.3">
      <c r="A25" s="281"/>
      <c r="B25" s="281"/>
      <c r="C25" s="280"/>
      <c r="D25" s="279"/>
      <c r="E25" s="214"/>
    </row>
    <row r="26" spans="1:8" x14ac:dyDescent="0.3">
      <c r="A26" s="214"/>
      <c r="B26" s="214"/>
      <c r="C26" s="243"/>
      <c r="D26" s="214"/>
      <c r="E26" s="214"/>
      <c r="F26" s="214"/>
    </row>
    <row r="27" spans="1:8" x14ac:dyDescent="0.3">
      <c r="A27" s="216" t="s">
        <v>250</v>
      </c>
      <c r="B27" s="234"/>
      <c r="C27" s="278" t="s">
        <v>241</v>
      </c>
      <c r="D27" s="234"/>
      <c r="F27" s="214"/>
      <c r="G27" s="214"/>
    </row>
    <row r="28" spans="1:8" x14ac:dyDescent="0.3">
      <c r="A28" s="277" t="s">
        <v>249</v>
      </c>
      <c r="B28" s="277"/>
      <c r="C28" s="302">
        <v>2</v>
      </c>
      <c r="D28" s="214" t="s">
        <v>248</v>
      </c>
      <c r="F28" s="214"/>
      <c r="G28" s="214"/>
    </row>
    <row r="29" spans="1:8" x14ac:dyDescent="0.3">
      <c r="A29" s="269" t="s">
        <v>247</v>
      </c>
      <c r="B29" s="269"/>
      <c r="C29" s="303">
        <v>200</v>
      </c>
      <c r="D29" s="269" t="s">
        <v>246</v>
      </c>
      <c r="F29" s="214"/>
      <c r="G29" s="214"/>
    </row>
    <row r="30" spans="1:8" x14ac:dyDescent="0.3">
      <c r="A30" s="214" t="s">
        <v>215</v>
      </c>
      <c r="B30" s="214"/>
      <c r="C30" s="304">
        <v>300</v>
      </c>
      <c r="D30" s="214" t="s">
        <v>245</v>
      </c>
      <c r="F30" s="214"/>
      <c r="G30" s="214"/>
    </row>
    <row r="31" spans="1:8" x14ac:dyDescent="0.3">
      <c r="A31" s="269" t="s">
        <v>214</v>
      </c>
      <c r="B31" s="269"/>
      <c r="C31" s="305">
        <v>950</v>
      </c>
      <c r="D31" s="269" t="s">
        <v>244</v>
      </c>
      <c r="F31" s="214"/>
      <c r="G31" s="214"/>
    </row>
    <row r="32" spans="1:8" x14ac:dyDescent="0.3">
      <c r="A32" s="243" t="s">
        <v>213</v>
      </c>
      <c r="B32" s="243"/>
      <c r="C32" s="306">
        <v>8</v>
      </c>
      <c r="D32" s="276" t="s">
        <v>242</v>
      </c>
      <c r="F32" s="214"/>
      <c r="G32" s="214"/>
    </row>
    <row r="33" spans="1:6" x14ac:dyDescent="0.3">
      <c r="A33" s="272" t="s">
        <v>243</v>
      </c>
      <c r="B33" s="272"/>
      <c r="C33" s="306"/>
      <c r="D33" s="269" t="s">
        <v>242</v>
      </c>
      <c r="F33" s="244"/>
    </row>
    <row r="34" spans="1:6" x14ac:dyDescent="0.3">
      <c r="A34" s="274"/>
      <c r="B34" s="274"/>
      <c r="C34" s="275"/>
      <c r="D34" s="274"/>
    </row>
    <row r="35" spans="1:6" x14ac:dyDescent="0.3">
      <c r="A35" s="216"/>
      <c r="B35" s="272"/>
      <c r="C35" s="273" t="s">
        <v>241</v>
      </c>
      <c r="D35" s="272"/>
    </row>
    <row r="36" spans="1:6" x14ac:dyDescent="0.3">
      <c r="A36" s="220" t="s">
        <v>240</v>
      </c>
      <c r="B36" s="269"/>
      <c r="C36" s="304">
        <v>16</v>
      </c>
      <c r="D36" s="269" t="s">
        <v>239</v>
      </c>
    </row>
    <row r="38" spans="1:6" x14ac:dyDescent="0.3">
      <c r="A38" s="214" t="s">
        <v>220</v>
      </c>
      <c r="B38" s="214"/>
      <c r="C38" s="307">
        <v>15</v>
      </c>
      <c r="D38" s="214" t="s">
        <v>238</v>
      </c>
    </row>
    <row r="40" spans="1:6" x14ac:dyDescent="0.3">
      <c r="A40" s="216" t="s">
        <v>237</v>
      </c>
      <c r="B40" s="216"/>
      <c r="C40" s="215" t="s">
        <v>209</v>
      </c>
      <c r="D40" s="215" t="s">
        <v>208</v>
      </c>
      <c r="E40" s="215" t="s">
        <v>236</v>
      </c>
    </row>
    <row r="41" spans="1:6" x14ac:dyDescent="0.3">
      <c r="A41" s="214" t="str">
        <f>'[1]Salg til slagteri'!A1</f>
        <v>Salg til slagteri</v>
      </c>
      <c r="B41" s="214"/>
      <c r="C41" s="270">
        <f>E71/'Pris ved direkte salg'!C13</f>
        <v>37.5</v>
      </c>
      <c r="D41" s="270">
        <f>C41*1.25</f>
        <v>46.875</v>
      </c>
      <c r="E41" s="270"/>
    </row>
    <row r="42" spans="1:6" x14ac:dyDescent="0.3">
      <c r="A42" s="269"/>
      <c r="B42" s="269"/>
      <c r="C42" s="271"/>
      <c r="D42" s="271"/>
      <c r="E42" s="271"/>
    </row>
    <row r="43" spans="1:6" x14ac:dyDescent="0.3">
      <c r="A43" s="214" t="str">
        <f>'[1]Salg på krog'!A1</f>
        <v>Salg på krog</v>
      </c>
      <c r="B43" s="214"/>
      <c r="C43" s="270">
        <f>'Pris ved direkte salg'!E93</f>
        <v>55.5</v>
      </c>
      <c r="D43" s="270">
        <f>F93</f>
        <v>69.375</v>
      </c>
      <c r="E43" s="270">
        <f>F94</f>
        <v>69.375</v>
      </c>
    </row>
    <row r="44" spans="1:6" x14ac:dyDescent="0.3">
      <c r="A44" s="269"/>
      <c r="B44" s="269"/>
      <c r="C44" s="271"/>
      <c r="D44" s="271"/>
      <c r="E44" s="271"/>
    </row>
    <row r="45" spans="1:6" x14ac:dyDescent="0.3">
      <c r="A45" s="214" t="str">
        <f>'[1]Salg kasse m.ben'!A1</f>
        <v>Kassesalg med ben</v>
      </c>
      <c r="B45" s="214"/>
      <c r="C45" s="270">
        <f>E121</f>
        <v>67.682926829268297</v>
      </c>
      <c r="D45" s="270">
        <f>F121</f>
        <v>84.603658536585371</v>
      </c>
      <c r="E45" s="270">
        <f>F94</f>
        <v>69.375</v>
      </c>
    </row>
    <row r="46" spans="1:6" x14ac:dyDescent="0.3">
      <c r="A46" s="269"/>
      <c r="B46" s="269"/>
      <c r="C46" s="271"/>
      <c r="D46" s="271"/>
      <c r="E46" s="271"/>
    </row>
    <row r="47" spans="1:6" x14ac:dyDescent="0.3">
      <c r="A47" s="214" t="str">
        <f>'[1]Salg kasse u.ben'!A1</f>
        <v>Kassesalg uden ben</v>
      </c>
      <c r="B47" s="214"/>
      <c r="C47" s="270">
        <f>E147</f>
        <v>82.835820895522403</v>
      </c>
      <c r="D47" s="270">
        <f>F147</f>
        <v>103.544776119403</v>
      </c>
      <c r="E47" s="270">
        <f>F148</f>
        <v>103.544776119403</v>
      </c>
    </row>
    <row r="48" spans="1:6" x14ac:dyDescent="0.3">
      <c r="A48" s="269"/>
      <c r="B48" s="269"/>
      <c r="C48" s="268"/>
      <c r="D48" s="268"/>
      <c r="E48" s="267"/>
    </row>
    <row r="49" spans="1:6" x14ac:dyDescent="0.3">
      <c r="A49" s="214"/>
      <c r="B49" s="214"/>
      <c r="C49" s="214"/>
      <c r="D49" s="266"/>
      <c r="E49" s="266"/>
      <c r="F49" s="214"/>
    </row>
    <row r="50" spans="1:6" x14ac:dyDescent="0.3">
      <c r="A50" s="214"/>
      <c r="B50" s="214"/>
      <c r="C50" s="214"/>
      <c r="D50" s="266"/>
      <c r="E50" s="266"/>
      <c r="F50" s="214"/>
    </row>
    <row r="59" spans="1:6" ht="28.8" x14ac:dyDescent="0.55000000000000004">
      <c r="A59" s="265" t="s">
        <v>235</v>
      </c>
      <c r="B59" s="210"/>
      <c r="C59" s="264"/>
      <c r="D59" s="264"/>
      <c r="E59" s="264"/>
    </row>
    <row r="60" spans="1:6" x14ac:dyDescent="0.3">
      <c r="A60" s="235"/>
      <c r="B60" s="210"/>
      <c r="C60" s="264"/>
      <c r="D60" s="264"/>
      <c r="E60" s="264"/>
    </row>
    <row r="61" spans="1:6" x14ac:dyDescent="0.3">
      <c r="A61" s="235" t="s">
        <v>224</v>
      </c>
      <c r="B61" s="236">
        <f>C13</f>
        <v>165</v>
      </c>
      <c r="C61" s="214"/>
      <c r="D61" s="228"/>
      <c r="E61" s="228"/>
    </row>
    <row r="62" spans="1:6" x14ac:dyDescent="0.3">
      <c r="A62" s="214"/>
      <c r="B62" s="214"/>
      <c r="C62" s="214"/>
      <c r="D62" s="228"/>
      <c r="E62" s="228"/>
    </row>
    <row r="63" spans="1:6" x14ac:dyDescent="0.3">
      <c r="A63" s="216" t="s">
        <v>234</v>
      </c>
      <c r="B63" s="216"/>
      <c r="C63" s="216"/>
      <c r="D63" s="216"/>
      <c r="E63" s="215" t="s">
        <v>209</v>
      </c>
    </row>
    <row r="64" spans="1:6" x14ac:dyDescent="0.3">
      <c r="A64" s="214" t="s">
        <v>233</v>
      </c>
      <c r="B64" s="214"/>
      <c r="C64" s="214"/>
      <c r="D64" s="214"/>
      <c r="E64" s="250">
        <f>C17</f>
        <v>37.5</v>
      </c>
    </row>
    <row r="65" spans="1:6" x14ac:dyDescent="0.3">
      <c r="A65" s="214" t="s">
        <v>232</v>
      </c>
      <c r="B65" s="214"/>
      <c r="C65" s="214"/>
      <c r="D65" s="214"/>
      <c r="E65" s="250">
        <f>C18</f>
        <v>0</v>
      </c>
    </row>
    <row r="66" spans="1:6" x14ac:dyDescent="0.3">
      <c r="A66" s="214" t="s">
        <v>231</v>
      </c>
      <c r="B66" s="214"/>
      <c r="C66" s="214"/>
      <c r="D66" s="214"/>
      <c r="E66" s="250">
        <f>C19</f>
        <v>0</v>
      </c>
    </row>
    <row r="67" spans="1:6" x14ac:dyDescent="0.3">
      <c r="A67" s="226" t="s">
        <v>230</v>
      </c>
      <c r="B67" s="226"/>
      <c r="C67" s="226"/>
      <c r="D67" s="226"/>
      <c r="E67" s="249">
        <f>C20</f>
        <v>0</v>
      </c>
    </row>
    <row r="68" spans="1:6" x14ac:dyDescent="0.3">
      <c r="A68" s="220" t="s">
        <v>229</v>
      </c>
      <c r="B68" s="220"/>
      <c r="C68" s="220"/>
      <c r="D68" s="220"/>
      <c r="E68" s="263">
        <f>SUM(E64:E67)</f>
        <v>37.5</v>
      </c>
    </row>
    <row r="69" spans="1:6" x14ac:dyDescent="0.3">
      <c r="A69" s="214"/>
      <c r="B69" s="214"/>
      <c r="C69" s="214"/>
      <c r="D69" s="228"/>
      <c r="E69" s="228"/>
    </row>
    <row r="70" spans="1:6" x14ac:dyDescent="0.3">
      <c r="A70" s="214"/>
      <c r="B70" s="214"/>
      <c r="C70" s="214"/>
      <c r="D70" s="228"/>
      <c r="E70" s="228"/>
    </row>
    <row r="71" spans="1:6" x14ac:dyDescent="0.3">
      <c r="A71" s="220" t="s">
        <v>211</v>
      </c>
      <c r="B71" s="262">
        <f>C13</f>
        <v>165</v>
      </c>
      <c r="C71" s="261" t="s">
        <v>5</v>
      </c>
      <c r="D71" s="260">
        <f>E68</f>
        <v>37.5</v>
      </c>
      <c r="E71" s="259">
        <f>B61*E68</f>
        <v>6187.5</v>
      </c>
    </row>
    <row r="76" spans="1:6" ht="28.8" x14ac:dyDescent="0.55000000000000004">
      <c r="A76" s="245" t="s">
        <v>228</v>
      </c>
    </row>
    <row r="78" spans="1:6" x14ac:dyDescent="0.3">
      <c r="A78" s="244" t="s">
        <v>224</v>
      </c>
      <c r="B78" s="236">
        <f>C13</f>
        <v>165</v>
      </c>
      <c r="D78" s="212"/>
      <c r="F78" s="212"/>
    </row>
    <row r="79" spans="1:6" x14ac:dyDescent="0.3">
      <c r="A79" s="244" t="s">
        <v>227</v>
      </c>
      <c r="B79" s="236">
        <f>B78</f>
        <v>165</v>
      </c>
      <c r="D79" s="212"/>
      <c r="F79" s="212"/>
    </row>
    <row r="80" spans="1:6" x14ac:dyDescent="0.3">
      <c r="A80" s="235"/>
      <c r="D80" s="212"/>
    </row>
    <row r="81" spans="1:6" x14ac:dyDescent="0.3">
      <c r="A81" s="235"/>
      <c r="D81" s="212"/>
    </row>
    <row r="82" spans="1:6" x14ac:dyDescent="0.3">
      <c r="A82" s="216" t="s">
        <v>218</v>
      </c>
      <c r="B82" s="308" t="s">
        <v>217</v>
      </c>
      <c r="C82" s="308"/>
      <c r="D82" s="308"/>
      <c r="E82" s="234"/>
      <c r="F82" s="215" t="s">
        <v>209</v>
      </c>
    </row>
    <row r="83" spans="1:6" x14ac:dyDescent="0.3">
      <c r="A83" s="210" t="s">
        <v>216</v>
      </c>
      <c r="B83" s="233">
        <f>C28</f>
        <v>2</v>
      </c>
      <c r="C83" s="232" t="s">
        <v>5</v>
      </c>
      <c r="D83" s="231">
        <f>C29</f>
        <v>200</v>
      </c>
      <c r="F83" s="254">
        <f>B83*D83</f>
        <v>400</v>
      </c>
    </row>
    <row r="84" spans="1:6" x14ac:dyDescent="0.3">
      <c r="A84" s="214" t="s">
        <v>215</v>
      </c>
      <c r="B84" s="212"/>
      <c r="D84" s="212"/>
      <c r="F84" s="254">
        <f>C30</f>
        <v>300</v>
      </c>
    </row>
    <row r="85" spans="1:6" x14ac:dyDescent="0.3">
      <c r="A85" s="214" t="s">
        <v>214</v>
      </c>
      <c r="B85" s="212"/>
      <c r="D85" s="212"/>
      <c r="F85" s="254">
        <f>C31</f>
        <v>950</v>
      </c>
    </row>
    <row r="86" spans="1:6" x14ac:dyDescent="0.3">
      <c r="A86" s="226" t="s">
        <v>213</v>
      </c>
      <c r="B86" s="258">
        <f>C32</f>
        <v>8</v>
      </c>
      <c r="C86" s="224" t="s">
        <v>5</v>
      </c>
      <c r="D86" s="223">
        <f>B79</f>
        <v>165</v>
      </c>
      <c r="E86" s="228"/>
      <c r="F86" s="254">
        <f>D86*B86</f>
        <v>1320</v>
      </c>
    </row>
    <row r="87" spans="1:6" x14ac:dyDescent="0.3">
      <c r="A87" s="218" t="str">
        <f>A82</f>
        <v>Omkostninger efter stalddør</v>
      </c>
      <c r="B87" s="219"/>
      <c r="C87" s="218"/>
      <c r="D87" s="219"/>
      <c r="E87" s="257"/>
      <c r="F87" s="255">
        <f>SUM(F83:F86)</f>
        <v>2970</v>
      </c>
    </row>
    <row r="88" spans="1:6" x14ac:dyDescent="0.3">
      <c r="A88" s="226" t="s">
        <v>211</v>
      </c>
      <c r="B88" s="225">
        <f>E68</f>
        <v>37.5</v>
      </c>
      <c r="C88" s="224" t="s">
        <v>5</v>
      </c>
      <c r="D88" s="223">
        <f>C13</f>
        <v>165</v>
      </c>
      <c r="E88" s="214"/>
      <c r="F88" s="254">
        <f>B88*D88</f>
        <v>6187.5</v>
      </c>
    </row>
    <row r="89" spans="1:6" x14ac:dyDescent="0.3">
      <c r="A89" s="220" t="s">
        <v>210</v>
      </c>
      <c r="B89" s="219"/>
      <c r="C89" s="218"/>
      <c r="D89" s="219"/>
      <c r="E89" s="256"/>
      <c r="F89" s="255">
        <f>F87+F88</f>
        <v>9157.5</v>
      </c>
    </row>
    <row r="90" spans="1:6" x14ac:dyDescent="0.3">
      <c r="A90" s="214"/>
      <c r="B90" s="212"/>
      <c r="D90" s="212"/>
      <c r="F90" s="212"/>
    </row>
    <row r="91" spans="1:6" x14ac:dyDescent="0.3">
      <c r="D91" s="212"/>
    </row>
    <row r="92" spans="1:6" x14ac:dyDescent="0.3">
      <c r="A92" s="216" t="str">
        <f>A76</f>
        <v>Salg på krog</v>
      </c>
      <c r="B92" s="215"/>
      <c r="C92" s="216"/>
      <c r="D92" s="215"/>
      <c r="E92" s="215" t="s">
        <v>209</v>
      </c>
      <c r="F92" s="215" t="s">
        <v>208</v>
      </c>
    </row>
    <row r="93" spans="1:6" x14ac:dyDescent="0.3">
      <c r="A93" s="214" t="s">
        <v>207</v>
      </c>
      <c r="B93" s="254">
        <f>F89</f>
        <v>9157.5</v>
      </c>
      <c r="C93" s="212" t="s">
        <v>206</v>
      </c>
      <c r="D93" s="211">
        <f>B79</f>
        <v>165</v>
      </c>
      <c r="E93" s="208">
        <f>F89/B79</f>
        <v>55.5</v>
      </c>
      <c r="F93" s="208">
        <f>E93*1.25</f>
        <v>69.375</v>
      </c>
    </row>
    <row r="94" spans="1:6" x14ac:dyDescent="0.3">
      <c r="A94" s="210" t="s">
        <v>205</v>
      </c>
      <c r="B94" s="209">
        <f>C24/100</f>
        <v>0</v>
      </c>
      <c r="E94" s="208">
        <f>(E93*B94)+E93</f>
        <v>55.5</v>
      </c>
      <c r="F94" s="208">
        <f>E94*1.25</f>
        <v>69.375</v>
      </c>
    </row>
    <row r="97" spans="1:6" ht="28.8" x14ac:dyDescent="0.55000000000000004">
      <c r="A97" s="245" t="s">
        <v>226</v>
      </c>
    </row>
    <row r="99" spans="1:6" x14ac:dyDescent="0.3">
      <c r="A99" s="244" t="s">
        <v>224</v>
      </c>
      <c r="C99" s="236">
        <f>C13</f>
        <v>165</v>
      </c>
      <c r="D99" s="212"/>
      <c r="F99" s="212"/>
    </row>
    <row r="100" spans="1:6" x14ac:dyDescent="0.3">
      <c r="A100" s="244" t="s">
        <v>223</v>
      </c>
      <c r="B100" s="236"/>
      <c r="D100" s="212"/>
      <c r="F100" s="212"/>
    </row>
    <row r="101" spans="1:6" x14ac:dyDescent="0.3">
      <c r="A101" s="243" t="s">
        <v>222</v>
      </c>
      <c r="B101" s="242">
        <f>(C36*0.8)/100</f>
        <v>0.128</v>
      </c>
      <c r="C101" s="253">
        <f>C99*B101</f>
        <v>21.12</v>
      </c>
      <c r="D101" s="212"/>
    </row>
    <row r="102" spans="1:6" x14ac:dyDescent="0.3">
      <c r="A102" s="252" t="s">
        <v>221</v>
      </c>
      <c r="B102" s="239">
        <f>(2 +C36*0.2)/100</f>
        <v>5.2000000000000005E-2</v>
      </c>
      <c r="C102" s="238">
        <f>B102*C99</f>
        <v>8.58</v>
      </c>
      <c r="D102" s="212"/>
    </row>
    <row r="103" spans="1:6" x14ac:dyDescent="0.3">
      <c r="A103" s="237" t="s">
        <v>219</v>
      </c>
      <c r="B103" s="244"/>
      <c r="C103" s="251">
        <f>C99-C101-C102</f>
        <v>135.29999999999998</v>
      </c>
    </row>
    <row r="109" spans="1:6" x14ac:dyDescent="0.3">
      <c r="A109" s="216" t="s">
        <v>218</v>
      </c>
      <c r="B109" s="308" t="s">
        <v>217</v>
      </c>
      <c r="C109" s="308"/>
      <c r="D109" s="308"/>
      <c r="E109" s="234"/>
      <c r="F109" s="215" t="s">
        <v>209</v>
      </c>
    </row>
    <row r="110" spans="1:6" x14ac:dyDescent="0.3">
      <c r="A110" s="210" t="s">
        <v>216</v>
      </c>
      <c r="B110" s="233">
        <f>C28</f>
        <v>2</v>
      </c>
      <c r="C110" s="232" t="s">
        <v>5</v>
      </c>
      <c r="D110" s="231">
        <f>C29</f>
        <v>200</v>
      </c>
      <c r="F110" s="246">
        <f>B110*D110</f>
        <v>400</v>
      </c>
    </row>
    <row r="111" spans="1:6" x14ac:dyDescent="0.3">
      <c r="A111" s="214" t="s">
        <v>215</v>
      </c>
      <c r="B111" s="212"/>
      <c r="D111" s="212"/>
      <c r="F111" s="246">
        <f>C30</f>
        <v>300</v>
      </c>
    </row>
    <row r="112" spans="1:6" x14ac:dyDescent="0.3">
      <c r="A112" s="214" t="s">
        <v>214</v>
      </c>
      <c r="B112" s="212"/>
      <c r="D112" s="212"/>
      <c r="F112" s="246">
        <f>C31</f>
        <v>950</v>
      </c>
    </row>
    <row r="113" spans="1:6" x14ac:dyDescent="0.3">
      <c r="A113" s="210" t="s">
        <v>213</v>
      </c>
      <c r="B113" s="250">
        <f>C32</f>
        <v>8</v>
      </c>
      <c r="C113" s="229" t="s">
        <v>5</v>
      </c>
      <c r="D113" s="211">
        <f>C13</f>
        <v>165</v>
      </c>
      <c r="E113" s="228"/>
      <c r="F113" s="246">
        <f>D113*B113</f>
        <v>1320</v>
      </c>
    </row>
    <row r="114" spans="1:6" x14ac:dyDescent="0.3">
      <c r="A114" s="226" t="s">
        <v>212</v>
      </c>
      <c r="B114" s="249">
        <f>C33</f>
        <v>0</v>
      </c>
      <c r="C114" s="224" t="s">
        <v>5</v>
      </c>
      <c r="D114" s="223">
        <f>C103</f>
        <v>135.29999999999998</v>
      </c>
      <c r="E114" s="222"/>
      <c r="F114" s="248">
        <f>B114*D114</f>
        <v>0</v>
      </c>
    </row>
    <row r="115" spans="1:6" x14ac:dyDescent="0.3">
      <c r="A115" s="218" t="str">
        <f>A109</f>
        <v>Omkostninger efter stalddør</v>
      </c>
      <c r="B115" s="219"/>
      <c r="C115" s="218"/>
      <c r="D115" s="219"/>
      <c r="E115" s="218"/>
      <c r="F115" s="247">
        <f>SUM(F110:F114)</f>
        <v>2970</v>
      </c>
    </row>
    <row r="116" spans="1:6" x14ac:dyDescent="0.3">
      <c r="A116" s="226" t="s">
        <v>211</v>
      </c>
      <c r="B116" s="225">
        <f>E68</f>
        <v>37.5</v>
      </c>
      <c r="C116" s="224" t="s">
        <v>5</v>
      </c>
      <c r="D116" s="223">
        <f>C13</f>
        <v>165</v>
      </c>
      <c r="E116" s="222"/>
      <c r="F116" s="248">
        <f>B116*D116</f>
        <v>6187.5</v>
      </c>
    </row>
    <row r="117" spans="1:6" x14ac:dyDescent="0.3">
      <c r="A117" s="220" t="s">
        <v>210</v>
      </c>
      <c r="B117" s="219"/>
      <c r="C117" s="218"/>
      <c r="D117" s="219"/>
      <c r="E117" s="218"/>
      <c r="F117" s="247">
        <f>F115+F116</f>
        <v>9157.5</v>
      </c>
    </row>
    <row r="118" spans="1:6" x14ac:dyDescent="0.3">
      <c r="A118" s="214"/>
      <c r="B118" s="212"/>
      <c r="D118" s="212"/>
      <c r="F118" s="212"/>
    </row>
    <row r="119" spans="1:6" x14ac:dyDescent="0.3">
      <c r="D119" s="212"/>
    </row>
    <row r="120" spans="1:6" x14ac:dyDescent="0.3">
      <c r="A120" s="216" t="str">
        <f>A97</f>
        <v>Kassesalg med ben</v>
      </c>
      <c r="B120" s="215"/>
      <c r="C120" s="216"/>
      <c r="D120" s="215"/>
      <c r="E120" s="215" t="s">
        <v>209</v>
      </c>
      <c r="F120" s="215" t="s">
        <v>208</v>
      </c>
    </row>
    <row r="121" spans="1:6" x14ac:dyDescent="0.3">
      <c r="A121" s="214" t="s">
        <v>207</v>
      </c>
      <c r="B121" s="246">
        <f>F117</f>
        <v>9157.5</v>
      </c>
      <c r="C121" s="212" t="s">
        <v>206</v>
      </c>
      <c r="D121" s="211">
        <f>C103</f>
        <v>135.29999999999998</v>
      </c>
      <c r="E121" s="208">
        <f>B121/D121</f>
        <v>67.682926829268297</v>
      </c>
      <c r="F121" s="208">
        <f>E121*1.25</f>
        <v>84.603658536585371</v>
      </c>
    </row>
    <row r="122" spans="1:6" x14ac:dyDescent="0.3">
      <c r="A122" s="210" t="s">
        <v>205</v>
      </c>
      <c r="B122" s="209">
        <f>'Pris ved direkte salg'!C24/100</f>
        <v>0</v>
      </c>
      <c r="C122" s="212"/>
      <c r="E122" s="208">
        <f>(E121*B122)+E121</f>
        <v>67.682926829268297</v>
      </c>
      <c r="F122" s="208">
        <f>E122*1.25</f>
        <v>84.603658536585371</v>
      </c>
    </row>
    <row r="126" spans="1:6" ht="28.8" x14ac:dyDescent="0.55000000000000004">
      <c r="A126" s="245" t="s">
        <v>225</v>
      </c>
    </row>
    <row r="128" spans="1:6" x14ac:dyDescent="0.3">
      <c r="A128" s="244" t="s">
        <v>224</v>
      </c>
      <c r="C128" s="236">
        <f>C13</f>
        <v>165</v>
      </c>
      <c r="D128" s="212"/>
      <c r="F128" s="212"/>
    </row>
    <row r="129" spans="1:6" x14ac:dyDescent="0.3">
      <c r="A129" s="244" t="s">
        <v>223</v>
      </c>
      <c r="B129" s="236"/>
      <c r="C129" s="236"/>
      <c r="D129" s="212"/>
      <c r="F129" s="212"/>
    </row>
    <row r="130" spans="1:6" x14ac:dyDescent="0.3">
      <c r="A130" s="243" t="s">
        <v>222</v>
      </c>
      <c r="B130" s="242">
        <f>C36*0.8/100</f>
        <v>0.128</v>
      </c>
      <c r="C130" s="241">
        <f>C128*B130</f>
        <v>21.12</v>
      </c>
      <c r="D130" s="212"/>
    </row>
    <row r="131" spans="1:6" x14ac:dyDescent="0.3">
      <c r="A131" s="243" t="s">
        <v>221</v>
      </c>
      <c r="B131" s="242">
        <f>(2 +C36*0.2)/100</f>
        <v>5.2000000000000005E-2</v>
      </c>
      <c r="C131" s="241">
        <f>C128*B131</f>
        <v>8.58</v>
      </c>
    </row>
    <row r="132" spans="1:6" x14ac:dyDescent="0.3">
      <c r="A132" s="240" t="s">
        <v>220</v>
      </c>
      <c r="B132" s="239">
        <f>C38/100</f>
        <v>0.15</v>
      </c>
      <c r="C132" s="238">
        <f>C128*B132</f>
        <v>24.75</v>
      </c>
    </row>
    <row r="133" spans="1:6" x14ac:dyDescent="0.3">
      <c r="A133" s="237" t="s">
        <v>219</v>
      </c>
      <c r="C133" s="236">
        <f>C128-C130-C131-C132</f>
        <v>110.54999999999998</v>
      </c>
    </row>
    <row r="134" spans="1:6" x14ac:dyDescent="0.3">
      <c r="A134" s="235"/>
      <c r="D134" s="212"/>
    </row>
    <row r="135" spans="1:6" x14ac:dyDescent="0.3">
      <c r="A135" s="216" t="s">
        <v>218</v>
      </c>
      <c r="B135" s="308" t="s">
        <v>217</v>
      </c>
      <c r="C135" s="308"/>
      <c r="D135" s="308"/>
      <c r="E135" s="234"/>
      <c r="F135" s="215" t="s">
        <v>209</v>
      </c>
    </row>
    <row r="136" spans="1:6" x14ac:dyDescent="0.3">
      <c r="A136" s="210" t="s">
        <v>216</v>
      </c>
      <c r="B136" s="233">
        <f>C28</f>
        <v>2</v>
      </c>
      <c r="C136" s="232" t="s">
        <v>5</v>
      </c>
      <c r="D136" s="231">
        <f>C29</f>
        <v>200</v>
      </c>
      <c r="F136" s="213">
        <f>B136*D136</f>
        <v>400</v>
      </c>
    </row>
    <row r="137" spans="1:6" x14ac:dyDescent="0.3">
      <c r="A137" s="214" t="s">
        <v>215</v>
      </c>
      <c r="B137" s="212"/>
      <c r="D137" s="212"/>
      <c r="F137" s="213">
        <f>C30</f>
        <v>300</v>
      </c>
    </row>
    <row r="138" spans="1:6" x14ac:dyDescent="0.3">
      <c r="A138" s="214" t="s">
        <v>214</v>
      </c>
      <c r="B138" s="212"/>
      <c r="D138" s="212"/>
      <c r="F138" s="213">
        <f>C31</f>
        <v>950</v>
      </c>
    </row>
    <row r="139" spans="1:6" x14ac:dyDescent="0.3">
      <c r="A139" s="210" t="s">
        <v>213</v>
      </c>
      <c r="B139" s="230">
        <f>C32</f>
        <v>8</v>
      </c>
      <c r="C139" s="229" t="s">
        <v>5</v>
      </c>
      <c r="D139" s="211">
        <f>C128</f>
        <v>165</v>
      </c>
      <c r="E139" s="228"/>
      <c r="F139" s="213">
        <f>B139*D139</f>
        <v>1320</v>
      </c>
    </row>
    <row r="140" spans="1:6" x14ac:dyDescent="0.3">
      <c r="A140" s="226" t="s">
        <v>212</v>
      </c>
      <c r="B140" s="227">
        <f>C33</f>
        <v>0</v>
      </c>
      <c r="C140" s="224" t="s">
        <v>5</v>
      </c>
      <c r="D140" s="223">
        <f>C133</f>
        <v>110.54999999999998</v>
      </c>
      <c r="E140" s="222"/>
      <c r="F140" s="221">
        <f>B140*D140</f>
        <v>0</v>
      </c>
    </row>
    <row r="141" spans="1:6" x14ac:dyDescent="0.3">
      <c r="A141" s="218" t="str">
        <f>A135</f>
        <v>Omkostninger efter stalddør</v>
      </c>
      <c r="B141" s="219"/>
      <c r="C141" s="218"/>
      <c r="D141" s="219"/>
      <c r="E141" s="218"/>
      <c r="F141" s="217">
        <f>SUM(F136:F140)</f>
        <v>2970</v>
      </c>
    </row>
    <row r="142" spans="1:6" x14ac:dyDescent="0.3">
      <c r="A142" s="226" t="s">
        <v>211</v>
      </c>
      <c r="B142" s="225">
        <f>E68</f>
        <v>37.5</v>
      </c>
      <c r="C142" s="224" t="s">
        <v>5</v>
      </c>
      <c r="D142" s="223">
        <f>C128</f>
        <v>165</v>
      </c>
      <c r="E142" s="222"/>
      <c r="F142" s="221">
        <f>B142*D142</f>
        <v>6187.5</v>
      </c>
    </row>
    <row r="143" spans="1:6" x14ac:dyDescent="0.3">
      <c r="A143" s="220" t="s">
        <v>210</v>
      </c>
      <c r="B143" s="219"/>
      <c r="C143" s="218"/>
      <c r="D143" s="219"/>
      <c r="E143" s="218"/>
      <c r="F143" s="217">
        <f>F141+F142</f>
        <v>9157.5</v>
      </c>
    </row>
    <row r="144" spans="1:6" x14ac:dyDescent="0.3">
      <c r="A144" s="214"/>
      <c r="B144" s="212"/>
      <c r="D144" s="212"/>
      <c r="F144" s="212"/>
    </row>
    <row r="145" spans="1:6" x14ac:dyDescent="0.3">
      <c r="D145" s="212"/>
    </row>
    <row r="146" spans="1:6" x14ac:dyDescent="0.3">
      <c r="A146" s="216" t="str">
        <f>A126</f>
        <v>Kassesalg uden ben</v>
      </c>
      <c r="B146" s="215"/>
      <c r="C146" s="216"/>
      <c r="D146" s="215"/>
      <c r="E146" s="215" t="s">
        <v>209</v>
      </c>
      <c r="F146" s="215" t="s">
        <v>208</v>
      </c>
    </row>
    <row r="147" spans="1:6" x14ac:dyDescent="0.3">
      <c r="A147" s="214" t="s">
        <v>207</v>
      </c>
      <c r="B147" s="213">
        <f>F143</f>
        <v>9157.5</v>
      </c>
      <c r="C147" s="212" t="s">
        <v>206</v>
      </c>
      <c r="D147" s="211">
        <f>C133</f>
        <v>110.54999999999998</v>
      </c>
      <c r="E147" s="208">
        <f>B147/D147</f>
        <v>82.835820895522403</v>
      </c>
      <c r="F147" s="208">
        <f>E147*1.25</f>
        <v>103.544776119403</v>
      </c>
    </row>
    <row r="148" spans="1:6" x14ac:dyDescent="0.3">
      <c r="A148" s="210" t="s">
        <v>205</v>
      </c>
      <c r="B148" s="209">
        <f>C24/100</f>
        <v>0</v>
      </c>
      <c r="E148" s="208">
        <f>(E147*B148)+E147</f>
        <v>82.835820895522403</v>
      </c>
      <c r="F148" s="208">
        <f>E148*1.25</f>
        <v>103.544776119403</v>
      </c>
    </row>
  </sheetData>
  <mergeCells count="3">
    <mergeCell ref="B82:D82"/>
    <mergeCell ref="B109:D109"/>
    <mergeCell ref="B135:D135"/>
  </mergeCells>
  <pageMargins left="0.51181102362204722" right="0.51181102362204722" top="0.74803149606299213" bottom="0.74803149606299213" header="0.31496062992125984" footer="0.31496062992125984"/>
  <pageSetup paperSize="9" scale="85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C14" sqref="C14"/>
    </sheetView>
  </sheetViews>
  <sheetFormatPr defaultRowHeight="14.4" x14ac:dyDescent="0.3"/>
  <cols>
    <col min="1" max="1" width="35.33203125" customWidth="1"/>
    <col min="2" max="2" width="15.88671875" customWidth="1"/>
    <col min="3" max="3" width="14.6640625" customWidth="1"/>
    <col min="4" max="4" width="16.88671875" customWidth="1"/>
  </cols>
  <sheetData>
    <row r="1" spans="1:6" x14ac:dyDescent="0.3">
      <c r="A1" s="20" t="s">
        <v>32</v>
      </c>
      <c r="B1" s="21"/>
      <c r="C1" s="21"/>
      <c r="D1" s="21"/>
      <c r="E1" s="21"/>
      <c r="F1" s="21"/>
    </row>
    <row r="2" spans="1:6" ht="15" thickBot="1" x14ac:dyDescent="0.35">
      <c r="A2" s="20"/>
      <c r="B2" s="21"/>
      <c r="C2" s="21"/>
      <c r="D2" s="21"/>
      <c r="E2" s="21"/>
      <c r="F2" s="21"/>
    </row>
    <row r="3" spans="1:6" x14ac:dyDescent="0.3">
      <c r="A3" s="289" t="s">
        <v>203</v>
      </c>
      <c r="B3" s="291" t="s">
        <v>257</v>
      </c>
      <c r="C3" s="22"/>
      <c r="D3" s="290">
        <v>0</v>
      </c>
      <c r="E3" s="21"/>
      <c r="F3" s="21"/>
    </row>
    <row r="4" spans="1:6" x14ac:dyDescent="0.3">
      <c r="A4" s="283"/>
      <c r="B4" s="284" t="s">
        <v>27</v>
      </c>
      <c r="C4" s="285" t="s">
        <v>28</v>
      </c>
      <c r="D4" s="286" t="s">
        <v>25</v>
      </c>
      <c r="E4" s="21"/>
      <c r="F4" s="21"/>
    </row>
    <row r="5" spans="1:6" x14ac:dyDescent="0.3">
      <c r="A5" s="23" t="s">
        <v>196</v>
      </c>
      <c r="B5" s="24" t="s">
        <v>197</v>
      </c>
      <c r="C5" s="25"/>
      <c r="D5" s="41"/>
      <c r="E5" s="21"/>
      <c r="F5" s="21"/>
    </row>
    <row r="6" spans="1:6" x14ac:dyDescent="0.3">
      <c r="A6" s="26" t="s">
        <v>199</v>
      </c>
      <c r="B6" s="38">
        <v>2150</v>
      </c>
      <c r="C6" s="28">
        <v>20</v>
      </c>
      <c r="D6" s="42">
        <f>B6*C6</f>
        <v>43000</v>
      </c>
      <c r="E6" s="21"/>
      <c r="F6" s="21"/>
    </row>
    <row r="7" spans="1:6" x14ac:dyDescent="0.3">
      <c r="A7" s="26" t="s">
        <v>198</v>
      </c>
      <c r="B7" s="38">
        <v>-1060</v>
      </c>
      <c r="C7" s="28">
        <v>7</v>
      </c>
      <c r="D7" s="42">
        <f>B7*C7</f>
        <v>-7420</v>
      </c>
      <c r="E7" s="21"/>
      <c r="F7" s="21"/>
    </row>
    <row r="8" spans="1:6" x14ac:dyDescent="0.3">
      <c r="A8" s="29"/>
      <c r="B8" s="30"/>
      <c r="C8" s="31"/>
      <c r="D8" s="42"/>
      <c r="E8" s="21"/>
      <c r="F8" s="21"/>
    </row>
    <row r="9" spans="1:6" x14ac:dyDescent="0.3">
      <c r="A9" s="23" t="s">
        <v>29</v>
      </c>
      <c r="B9" s="30"/>
      <c r="C9" s="31"/>
      <c r="D9" s="42"/>
      <c r="E9" s="21"/>
      <c r="F9" s="21"/>
    </row>
    <row r="10" spans="1:6" x14ac:dyDescent="0.3">
      <c r="A10" s="26" t="s">
        <v>200</v>
      </c>
      <c r="B10" s="38">
        <v>-5600</v>
      </c>
      <c r="C10" s="33">
        <v>3.5</v>
      </c>
      <c r="D10" s="42">
        <f>B10*C10</f>
        <v>-19600</v>
      </c>
      <c r="E10" s="21"/>
      <c r="F10" s="21"/>
    </row>
    <row r="11" spans="1:6" x14ac:dyDescent="0.3">
      <c r="A11" s="26" t="s">
        <v>201</v>
      </c>
      <c r="B11" s="38">
        <v>-1000</v>
      </c>
      <c r="C11" s="33">
        <v>0.5</v>
      </c>
      <c r="D11" s="42">
        <f t="shared" ref="D11:D12" si="0">B11*C11</f>
        <v>-500</v>
      </c>
      <c r="E11" s="21"/>
      <c r="F11" s="21"/>
    </row>
    <row r="12" spans="1:6" x14ac:dyDescent="0.3">
      <c r="A12" s="26" t="s">
        <v>202</v>
      </c>
      <c r="B12" s="27">
        <v>1</v>
      </c>
      <c r="C12" s="207">
        <v>-3000</v>
      </c>
      <c r="D12" s="296">
        <f t="shared" si="0"/>
        <v>-3000</v>
      </c>
      <c r="E12" s="21"/>
      <c r="F12" s="21"/>
    </row>
    <row r="13" spans="1:6" x14ac:dyDescent="0.3">
      <c r="A13" s="29"/>
      <c r="B13" s="30"/>
      <c r="C13" s="31"/>
      <c r="D13" s="42"/>
      <c r="E13" s="21"/>
      <c r="F13" s="21"/>
    </row>
    <row r="14" spans="1:6" ht="15" thickBot="1" x14ac:dyDescent="0.35">
      <c r="A14" s="287" t="s">
        <v>258</v>
      </c>
      <c r="B14" s="35"/>
      <c r="C14" s="36"/>
      <c r="D14" s="288">
        <f>SUM(D6:D12)</f>
        <v>12480</v>
      </c>
      <c r="E14" s="21"/>
      <c r="F14" s="21"/>
    </row>
    <row r="15" spans="1:6" ht="15" thickBot="1" x14ac:dyDescent="0.35">
      <c r="A15" s="53"/>
      <c r="B15" s="30"/>
      <c r="C15" s="30"/>
      <c r="D15" s="292"/>
      <c r="E15" s="21"/>
      <c r="F15" s="21"/>
    </row>
    <row r="16" spans="1:6" x14ac:dyDescent="0.3">
      <c r="A16" s="294"/>
      <c r="B16" s="291" t="s">
        <v>31</v>
      </c>
      <c r="C16" s="295"/>
      <c r="D16" s="290"/>
      <c r="E16" s="21"/>
      <c r="F16" s="21"/>
    </row>
    <row r="17" spans="1:6" x14ac:dyDescent="0.3">
      <c r="A17" s="293"/>
      <c r="B17" s="284" t="s">
        <v>27</v>
      </c>
      <c r="C17" s="285" t="s">
        <v>28</v>
      </c>
      <c r="D17" s="286" t="s">
        <v>25</v>
      </c>
      <c r="E17" s="21"/>
      <c r="F17" s="21"/>
    </row>
    <row r="18" spans="1:6" x14ac:dyDescent="0.3">
      <c r="A18" s="23" t="s">
        <v>26</v>
      </c>
      <c r="B18" s="37"/>
      <c r="C18" s="25"/>
      <c r="D18" s="41"/>
      <c r="E18" s="21"/>
      <c r="F18" s="21"/>
    </row>
    <row r="19" spans="1:6" x14ac:dyDescent="0.3">
      <c r="A19" s="26"/>
      <c r="B19" s="38"/>
      <c r="C19" s="28"/>
      <c r="D19" s="42">
        <f>B19*C19</f>
        <v>0</v>
      </c>
      <c r="E19" s="21"/>
      <c r="F19" s="21"/>
    </row>
    <row r="20" spans="1:6" x14ac:dyDescent="0.3">
      <c r="A20" s="29"/>
      <c r="B20" s="30"/>
      <c r="C20" s="31"/>
      <c r="D20" s="42"/>
      <c r="E20" s="21"/>
      <c r="F20" s="21"/>
    </row>
    <row r="21" spans="1:6" x14ac:dyDescent="0.3">
      <c r="A21" s="23" t="s">
        <v>29</v>
      </c>
      <c r="B21" s="30"/>
      <c r="C21" s="31"/>
      <c r="D21" s="42"/>
      <c r="E21" s="21"/>
      <c r="F21" s="21"/>
    </row>
    <row r="22" spans="1:6" x14ac:dyDescent="0.3">
      <c r="A22" s="26"/>
      <c r="B22" s="38"/>
      <c r="C22" s="33"/>
      <c r="D22" s="42">
        <f>B22*C22</f>
        <v>0</v>
      </c>
      <c r="E22" s="21"/>
      <c r="F22" s="21"/>
    </row>
    <row r="23" spans="1:6" x14ac:dyDescent="0.3">
      <c r="A23" s="26"/>
      <c r="B23" s="38"/>
      <c r="C23" s="33"/>
      <c r="D23" s="42">
        <f t="shared" ref="D23:D24" si="1">B23*C23</f>
        <v>0</v>
      </c>
      <c r="E23" s="21"/>
      <c r="F23" s="21"/>
    </row>
    <row r="24" spans="1:6" x14ac:dyDescent="0.3">
      <c r="A24" s="26"/>
      <c r="B24" s="38"/>
      <c r="C24" s="33"/>
      <c r="D24" s="296">
        <f t="shared" si="1"/>
        <v>0</v>
      </c>
      <c r="E24" s="21"/>
      <c r="F24" s="21"/>
    </row>
    <row r="25" spans="1:6" x14ac:dyDescent="0.3">
      <c r="A25" s="29"/>
      <c r="B25" s="39"/>
      <c r="C25" s="40"/>
      <c r="D25" s="42"/>
      <c r="E25" s="21"/>
      <c r="F25" s="21"/>
    </row>
    <row r="26" spans="1:6" ht="15" thickBot="1" x14ac:dyDescent="0.35">
      <c r="A26" s="287" t="s">
        <v>30</v>
      </c>
      <c r="B26" s="35"/>
      <c r="C26" s="36"/>
      <c r="D26" s="62">
        <f>SUM(D19:D24)</f>
        <v>0</v>
      </c>
      <c r="E26" s="21"/>
      <c r="F26" s="21"/>
    </row>
    <row r="27" spans="1:6" ht="15" thickBot="1" x14ac:dyDescent="0.35">
      <c r="E27" s="21"/>
      <c r="F27" s="21"/>
    </row>
    <row r="28" spans="1:6" x14ac:dyDescent="0.3">
      <c r="A28" s="294"/>
      <c r="B28" s="291" t="s">
        <v>31</v>
      </c>
      <c r="C28" s="295"/>
      <c r="D28" s="290"/>
      <c r="E28" s="21"/>
      <c r="F28" s="21"/>
    </row>
    <row r="29" spans="1:6" x14ac:dyDescent="0.3">
      <c r="A29" s="293"/>
      <c r="B29" s="284" t="s">
        <v>27</v>
      </c>
      <c r="C29" s="285" t="s">
        <v>28</v>
      </c>
      <c r="D29" s="286" t="s">
        <v>25</v>
      </c>
      <c r="E29" s="21"/>
      <c r="F29" s="21"/>
    </row>
    <row r="30" spans="1:6" x14ac:dyDescent="0.3">
      <c r="A30" s="23" t="s">
        <v>26</v>
      </c>
      <c r="B30" s="37"/>
      <c r="C30" s="25"/>
      <c r="D30" s="41"/>
      <c r="E30" s="21"/>
      <c r="F30" s="21"/>
    </row>
    <row r="31" spans="1:6" x14ac:dyDescent="0.3">
      <c r="A31" s="26"/>
      <c r="B31" s="38"/>
      <c r="C31" s="28"/>
      <c r="D31" s="42">
        <f>B31*C31</f>
        <v>0</v>
      </c>
      <c r="E31" s="21"/>
      <c r="F31" s="21"/>
    </row>
    <row r="32" spans="1:6" x14ac:dyDescent="0.3">
      <c r="A32" s="29"/>
      <c r="B32" s="30"/>
      <c r="C32" s="31"/>
      <c r="D32" s="42"/>
      <c r="E32" s="21"/>
      <c r="F32" s="21"/>
    </row>
    <row r="33" spans="1:6" x14ac:dyDescent="0.3">
      <c r="A33" s="23" t="s">
        <v>29</v>
      </c>
      <c r="B33" s="30"/>
      <c r="C33" s="31"/>
      <c r="D33" s="42"/>
      <c r="E33" s="21"/>
      <c r="F33" s="21"/>
    </row>
    <row r="34" spans="1:6" x14ac:dyDescent="0.3">
      <c r="A34" s="26"/>
      <c r="B34" s="38"/>
      <c r="C34" s="33"/>
      <c r="D34" s="42">
        <f>B34*C34</f>
        <v>0</v>
      </c>
      <c r="E34" s="21"/>
      <c r="F34" s="21"/>
    </row>
    <row r="35" spans="1:6" x14ac:dyDescent="0.3">
      <c r="A35" s="26"/>
      <c r="B35" s="38"/>
      <c r="C35" s="33"/>
      <c r="D35" s="42">
        <f t="shared" ref="D35:D36" si="2">B35*C35</f>
        <v>0</v>
      </c>
      <c r="E35" s="21"/>
      <c r="F35" s="21"/>
    </row>
    <row r="36" spans="1:6" x14ac:dyDescent="0.3">
      <c r="A36" s="26"/>
      <c r="B36" s="38"/>
      <c r="C36" s="33"/>
      <c r="D36" s="296">
        <f t="shared" si="2"/>
        <v>0</v>
      </c>
      <c r="E36" s="21"/>
      <c r="F36" s="21"/>
    </row>
    <row r="37" spans="1:6" x14ac:dyDescent="0.3">
      <c r="A37" s="29"/>
      <c r="B37" s="39"/>
      <c r="C37" s="40"/>
      <c r="D37" s="42"/>
      <c r="E37" s="21"/>
      <c r="F37" s="21"/>
    </row>
    <row r="38" spans="1:6" ht="15" thickBot="1" x14ac:dyDescent="0.35">
      <c r="A38" s="287" t="s">
        <v>30</v>
      </c>
      <c r="B38" s="35"/>
      <c r="C38" s="36"/>
      <c r="D38" s="62">
        <f>SUM(D31:D36)</f>
        <v>0</v>
      </c>
      <c r="E38" s="21"/>
      <c r="F38" s="21"/>
    </row>
    <row r="39" spans="1:6" ht="15" thickBot="1" x14ac:dyDescent="0.35">
      <c r="A39" s="21"/>
      <c r="B39" s="21"/>
      <c r="C39" s="21"/>
      <c r="D39" s="21"/>
      <c r="E39" s="21"/>
      <c r="F39" s="21"/>
    </row>
    <row r="40" spans="1:6" x14ac:dyDescent="0.3">
      <c r="A40" s="294"/>
      <c r="B40" s="291" t="s">
        <v>31</v>
      </c>
      <c r="C40" s="295"/>
      <c r="D40" s="290"/>
      <c r="E40" s="21"/>
      <c r="F40" s="21"/>
    </row>
    <row r="41" spans="1:6" x14ac:dyDescent="0.3">
      <c r="A41" s="293"/>
      <c r="B41" s="284" t="s">
        <v>27</v>
      </c>
      <c r="C41" s="285" t="s">
        <v>28</v>
      </c>
      <c r="D41" s="286" t="s">
        <v>25</v>
      </c>
      <c r="E41" s="21"/>
      <c r="F41" s="21"/>
    </row>
    <row r="42" spans="1:6" x14ac:dyDescent="0.3">
      <c r="A42" s="23" t="s">
        <v>26</v>
      </c>
      <c r="B42" s="37"/>
      <c r="C42" s="25"/>
      <c r="D42" s="41"/>
      <c r="E42" s="21"/>
      <c r="F42" s="21"/>
    </row>
    <row r="43" spans="1:6" x14ac:dyDescent="0.3">
      <c r="A43" s="26"/>
      <c r="B43" s="38"/>
      <c r="C43" s="28"/>
      <c r="D43" s="42">
        <f>B43*C43</f>
        <v>0</v>
      </c>
      <c r="E43" s="21"/>
      <c r="F43" s="21"/>
    </row>
    <row r="44" spans="1:6" x14ac:dyDescent="0.3">
      <c r="A44" s="29"/>
      <c r="B44" s="30"/>
      <c r="C44" s="31"/>
      <c r="D44" s="42"/>
      <c r="E44" s="21"/>
      <c r="F44" s="21"/>
    </row>
    <row r="45" spans="1:6" x14ac:dyDescent="0.3">
      <c r="A45" s="23" t="s">
        <v>29</v>
      </c>
      <c r="B45" s="30"/>
      <c r="C45" s="31"/>
      <c r="D45" s="42"/>
      <c r="E45" s="21"/>
      <c r="F45" s="21"/>
    </row>
    <row r="46" spans="1:6" x14ac:dyDescent="0.3">
      <c r="A46" s="26"/>
      <c r="B46" s="38"/>
      <c r="C46" s="33"/>
      <c r="D46" s="42">
        <f>B46*C46</f>
        <v>0</v>
      </c>
      <c r="E46" s="21"/>
      <c r="F46" s="21"/>
    </row>
    <row r="47" spans="1:6" x14ac:dyDescent="0.3">
      <c r="A47" s="26"/>
      <c r="B47" s="38"/>
      <c r="C47" s="33"/>
      <c r="D47" s="42">
        <f t="shared" ref="D47:D48" si="3">B47*C47</f>
        <v>0</v>
      </c>
      <c r="E47" s="21"/>
      <c r="F47" s="21"/>
    </row>
    <row r="48" spans="1:6" x14ac:dyDescent="0.3">
      <c r="A48" s="26"/>
      <c r="B48" s="38"/>
      <c r="C48" s="33"/>
      <c r="D48" s="296">
        <f t="shared" si="3"/>
        <v>0</v>
      </c>
      <c r="E48" s="21"/>
      <c r="F48" s="21"/>
    </row>
    <row r="49" spans="1:6" x14ac:dyDescent="0.3">
      <c r="A49" s="29"/>
      <c r="B49" s="39"/>
      <c r="C49" s="40"/>
      <c r="D49" s="42"/>
      <c r="E49" s="21"/>
      <c r="F49" s="21"/>
    </row>
    <row r="50" spans="1:6" ht="15" thickBot="1" x14ac:dyDescent="0.35">
      <c r="A50" s="287" t="s">
        <v>30</v>
      </c>
      <c r="B50" s="35"/>
      <c r="C50" s="36"/>
      <c r="D50" s="62">
        <f>SUM(D43:D48)</f>
        <v>0</v>
      </c>
      <c r="E50" s="21"/>
      <c r="F50" s="21"/>
    </row>
  </sheetData>
  <sheetProtection selectLockedCell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A14" sqref="A14"/>
    </sheetView>
  </sheetViews>
  <sheetFormatPr defaultRowHeight="14.4" x14ac:dyDescent="0.3"/>
  <cols>
    <col min="1" max="1" width="35.6640625" customWidth="1"/>
    <col min="2" max="2" width="16" customWidth="1"/>
    <col min="3" max="3" width="15.6640625" customWidth="1"/>
    <col min="4" max="4" width="16.88671875" customWidth="1"/>
  </cols>
  <sheetData>
    <row r="1" spans="1:6" x14ac:dyDescent="0.3">
      <c r="A1" s="20" t="s">
        <v>33</v>
      </c>
      <c r="B1" s="21"/>
      <c r="C1" s="21"/>
      <c r="D1" s="21"/>
      <c r="E1" s="21"/>
      <c r="F1" s="21"/>
    </row>
    <row r="2" spans="1:6" ht="15" thickBot="1" x14ac:dyDescent="0.35">
      <c r="A2" s="21"/>
      <c r="B2" s="21"/>
      <c r="C2" s="21"/>
      <c r="D2" s="21"/>
      <c r="E2" s="21"/>
      <c r="F2" s="21"/>
    </row>
    <row r="3" spans="1:6" x14ac:dyDescent="0.3">
      <c r="A3" s="289" t="s">
        <v>203</v>
      </c>
      <c r="B3" s="291" t="s">
        <v>257</v>
      </c>
      <c r="C3" s="22"/>
      <c r="D3" s="290">
        <v>0</v>
      </c>
      <c r="E3" s="21"/>
      <c r="F3" s="21"/>
    </row>
    <row r="4" spans="1:6" x14ac:dyDescent="0.3">
      <c r="A4" s="283"/>
      <c r="B4" s="284" t="s">
        <v>27</v>
      </c>
      <c r="C4" s="285" t="s">
        <v>28</v>
      </c>
      <c r="D4" s="286" t="s">
        <v>25</v>
      </c>
      <c r="E4" s="21"/>
      <c r="F4" s="21"/>
    </row>
    <row r="5" spans="1:6" x14ac:dyDescent="0.3">
      <c r="A5" s="23" t="s">
        <v>196</v>
      </c>
      <c r="B5" s="24" t="s">
        <v>197</v>
      </c>
      <c r="C5" s="25"/>
      <c r="D5" s="41"/>
      <c r="E5" s="21"/>
      <c r="F5" s="21"/>
    </row>
    <row r="6" spans="1:6" x14ac:dyDescent="0.3">
      <c r="A6" s="26" t="s">
        <v>199</v>
      </c>
      <c r="B6" s="38">
        <v>2150</v>
      </c>
      <c r="C6" s="28">
        <v>20</v>
      </c>
      <c r="D6" s="42">
        <f>B6*C6</f>
        <v>43000</v>
      </c>
      <c r="E6" s="21"/>
      <c r="F6" s="21"/>
    </row>
    <row r="7" spans="1:6" x14ac:dyDescent="0.3">
      <c r="A7" s="26" t="s">
        <v>198</v>
      </c>
      <c r="B7" s="38">
        <v>-1060</v>
      </c>
      <c r="C7" s="28">
        <v>7</v>
      </c>
      <c r="D7" s="42">
        <f>B7*C7</f>
        <v>-7420</v>
      </c>
      <c r="E7" s="21"/>
      <c r="F7" s="21"/>
    </row>
    <row r="8" spans="1:6" x14ac:dyDescent="0.3">
      <c r="A8" s="29"/>
      <c r="B8" s="30"/>
      <c r="C8" s="31"/>
      <c r="D8" s="42"/>
      <c r="E8" s="21"/>
      <c r="F8" s="21"/>
    </row>
    <row r="9" spans="1:6" x14ac:dyDescent="0.3">
      <c r="A9" s="23" t="s">
        <v>29</v>
      </c>
      <c r="B9" s="30"/>
      <c r="C9" s="31"/>
      <c r="D9" s="42"/>
      <c r="E9" s="21"/>
      <c r="F9" s="21"/>
    </row>
    <row r="10" spans="1:6" x14ac:dyDescent="0.3">
      <c r="A10" s="26" t="s">
        <v>200</v>
      </c>
      <c r="B10" s="38">
        <v>-5600</v>
      </c>
      <c r="C10" s="33">
        <v>3.5</v>
      </c>
      <c r="D10" s="42">
        <f>B10*C10</f>
        <v>-19600</v>
      </c>
      <c r="E10" s="21"/>
      <c r="F10" s="21"/>
    </row>
    <row r="11" spans="1:6" x14ac:dyDescent="0.3">
      <c r="A11" s="26" t="s">
        <v>201</v>
      </c>
      <c r="B11" s="38">
        <v>-1000</v>
      </c>
      <c r="C11" s="33">
        <v>0.5</v>
      </c>
      <c r="D11" s="42">
        <f t="shared" ref="D11:D12" si="0">B11*C11</f>
        <v>-500</v>
      </c>
      <c r="E11" s="21"/>
      <c r="F11" s="21"/>
    </row>
    <row r="12" spans="1:6" x14ac:dyDescent="0.3">
      <c r="A12" s="26" t="s">
        <v>202</v>
      </c>
      <c r="B12" s="27">
        <v>1</v>
      </c>
      <c r="C12" s="207">
        <v>-3000</v>
      </c>
      <c r="D12" s="296">
        <f t="shared" si="0"/>
        <v>-3000</v>
      </c>
      <c r="E12" s="21"/>
      <c r="F12" s="21"/>
    </row>
    <row r="13" spans="1:6" x14ac:dyDescent="0.3">
      <c r="A13" s="29"/>
      <c r="B13" s="30"/>
      <c r="C13" s="31"/>
      <c r="D13" s="42"/>
      <c r="E13" s="21"/>
      <c r="F13" s="21"/>
    </row>
    <row r="14" spans="1:6" ht="15" thickBot="1" x14ac:dyDescent="0.35">
      <c r="A14" s="287" t="s">
        <v>258</v>
      </c>
      <c r="B14" s="35"/>
      <c r="C14" s="36"/>
      <c r="D14" s="288">
        <f>SUM(D6:D12)</f>
        <v>12480</v>
      </c>
      <c r="E14" s="21"/>
      <c r="F14" s="21"/>
    </row>
    <row r="15" spans="1:6" ht="15" thickBot="1" x14ac:dyDescent="0.35">
      <c r="A15" s="53"/>
      <c r="B15" s="30"/>
      <c r="C15" s="30"/>
      <c r="D15" s="292"/>
      <c r="E15" s="21"/>
      <c r="F15" s="21"/>
    </row>
    <row r="16" spans="1:6" x14ac:dyDescent="0.3">
      <c r="A16" s="297"/>
      <c r="B16" s="291" t="s">
        <v>31</v>
      </c>
      <c r="C16" s="295"/>
      <c r="D16" s="290"/>
      <c r="E16" s="21"/>
      <c r="F16" s="21"/>
    </row>
    <row r="17" spans="1:6" x14ac:dyDescent="0.3">
      <c r="A17" s="293"/>
      <c r="B17" s="284" t="s">
        <v>27</v>
      </c>
      <c r="C17" s="285" t="s">
        <v>28</v>
      </c>
      <c r="D17" s="286" t="s">
        <v>25</v>
      </c>
      <c r="E17" s="21"/>
      <c r="F17" s="21"/>
    </row>
    <row r="18" spans="1:6" x14ac:dyDescent="0.3">
      <c r="A18" s="23" t="s">
        <v>26</v>
      </c>
      <c r="B18" s="37"/>
      <c r="C18" s="25"/>
      <c r="D18" s="41"/>
      <c r="E18" s="21"/>
      <c r="F18" s="21"/>
    </row>
    <row r="19" spans="1:6" x14ac:dyDescent="0.3">
      <c r="A19" s="26"/>
      <c r="B19" s="38"/>
      <c r="C19" s="28"/>
      <c r="D19" s="42">
        <f>B19*C19</f>
        <v>0</v>
      </c>
      <c r="E19" s="21"/>
      <c r="F19" s="21"/>
    </row>
    <row r="20" spans="1:6" x14ac:dyDescent="0.3">
      <c r="A20" s="29"/>
      <c r="B20" s="30"/>
      <c r="C20" s="31"/>
      <c r="D20" s="42"/>
      <c r="E20" s="21"/>
      <c r="F20" s="21"/>
    </row>
    <row r="21" spans="1:6" x14ac:dyDescent="0.3">
      <c r="A21" s="23" t="s">
        <v>29</v>
      </c>
      <c r="B21" s="30"/>
      <c r="C21" s="31"/>
      <c r="D21" s="42"/>
      <c r="E21" s="21"/>
      <c r="F21" s="21"/>
    </row>
    <row r="22" spans="1:6" x14ac:dyDescent="0.3">
      <c r="A22" s="26"/>
      <c r="B22" s="38"/>
      <c r="C22" s="33"/>
      <c r="D22" s="42">
        <f>B22*C22</f>
        <v>0</v>
      </c>
      <c r="E22" s="21"/>
      <c r="F22" s="21"/>
    </row>
    <row r="23" spans="1:6" x14ac:dyDescent="0.3">
      <c r="A23" s="26"/>
      <c r="B23" s="38"/>
      <c r="C23" s="33"/>
      <c r="D23" s="42">
        <f t="shared" ref="D23:D24" si="1">B23*C23</f>
        <v>0</v>
      </c>
      <c r="E23" s="21"/>
      <c r="F23" s="21"/>
    </row>
    <row r="24" spans="1:6" x14ac:dyDescent="0.3">
      <c r="A24" s="26"/>
      <c r="B24" s="38"/>
      <c r="C24" s="33"/>
      <c r="D24" s="296">
        <f t="shared" si="1"/>
        <v>0</v>
      </c>
      <c r="E24" s="21"/>
      <c r="F24" s="21"/>
    </row>
    <row r="25" spans="1:6" x14ac:dyDescent="0.3">
      <c r="A25" s="29"/>
      <c r="B25" s="39"/>
      <c r="C25" s="40"/>
      <c r="D25" s="42"/>
      <c r="E25" s="21"/>
      <c r="F25" s="21"/>
    </row>
    <row r="26" spans="1:6" ht="15" thickBot="1" x14ac:dyDescent="0.35">
      <c r="A26" s="287" t="s">
        <v>30</v>
      </c>
      <c r="B26" s="35"/>
      <c r="C26" s="36"/>
      <c r="D26" s="62">
        <f>SUM(D19:D24)</f>
        <v>0</v>
      </c>
      <c r="E26" s="21"/>
      <c r="F26" s="21"/>
    </row>
    <row r="27" spans="1:6" ht="15" thickBot="1" x14ac:dyDescent="0.35">
      <c r="E27" s="21"/>
      <c r="F27" s="21"/>
    </row>
    <row r="28" spans="1:6" x14ac:dyDescent="0.3">
      <c r="A28" s="294"/>
      <c r="B28" s="291" t="s">
        <v>31</v>
      </c>
      <c r="C28" s="295"/>
      <c r="D28" s="290"/>
      <c r="E28" s="21"/>
      <c r="F28" s="21"/>
    </row>
    <row r="29" spans="1:6" x14ac:dyDescent="0.3">
      <c r="A29" s="293"/>
      <c r="B29" s="284" t="s">
        <v>27</v>
      </c>
      <c r="C29" s="285" t="s">
        <v>28</v>
      </c>
      <c r="D29" s="286" t="s">
        <v>25</v>
      </c>
      <c r="E29" s="21"/>
      <c r="F29" s="21"/>
    </row>
    <row r="30" spans="1:6" x14ac:dyDescent="0.3">
      <c r="A30" s="23" t="s">
        <v>26</v>
      </c>
      <c r="B30" s="37"/>
      <c r="C30" s="25"/>
      <c r="D30" s="41"/>
      <c r="E30" s="21"/>
      <c r="F30" s="21"/>
    </row>
    <row r="31" spans="1:6" x14ac:dyDescent="0.3">
      <c r="A31" s="26"/>
      <c r="B31" s="38"/>
      <c r="C31" s="28"/>
      <c r="D31" s="42">
        <f>B31*C31</f>
        <v>0</v>
      </c>
      <c r="E31" s="21"/>
      <c r="F31" s="21"/>
    </row>
    <row r="32" spans="1:6" x14ac:dyDescent="0.3">
      <c r="A32" s="29"/>
      <c r="B32" s="30"/>
      <c r="C32" s="31"/>
      <c r="D32" s="42"/>
      <c r="E32" s="21"/>
      <c r="F32" s="21"/>
    </row>
    <row r="33" spans="1:6" x14ac:dyDescent="0.3">
      <c r="A33" s="23" t="s">
        <v>29</v>
      </c>
      <c r="B33" s="30"/>
      <c r="C33" s="31"/>
      <c r="D33" s="42"/>
      <c r="E33" s="21"/>
      <c r="F33" s="21"/>
    </row>
    <row r="34" spans="1:6" x14ac:dyDescent="0.3">
      <c r="A34" s="26"/>
      <c r="B34" s="38"/>
      <c r="C34" s="33"/>
      <c r="D34" s="42">
        <f>B34*C34</f>
        <v>0</v>
      </c>
      <c r="E34" s="21"/>
      <c r="F34" s="21"/>
    </row>
    <row r="35" spans="1:6" x14ac:dyDescent="0.3">
      <c r="A35" s="26"/>
      <c r="B35" s="38"/>
      <c r="C35" s="33"/>
      <c r="D35" s="42">
        <f t="shared" ref="D35:D36" si="2">B35*C35</f>
        <v>0</v>
      </c>
      <c r="E35" s="21"/>
      <c r="F35" s="21"/>
    </row>
    <row r="36" spans="1:6" x14ac:dyDescent="0.3">
      <c r="A36" s="26"/>
      <c r="B36" s="38"/>
      <c r="C36" s="33"/>
      <c r="D36" s="296">
        <f t="shared" si="2"/>
        <v>0</v>
      </c>
      <c r="E36" s="21"/>
      <c r="F36" s="21"/>
    </row>
    <row r="37" spans="1:6" x14ac:dyDescent="0.3">
      <c r="A37" s="29"/>
      <c r="B37" s="39"/>
      <c r="C37" s="40"/>
      <c r="D37" s="42"/>
      <c r="E37" s="21"/>
      <c r="F37" s="21"/>
    </row>
    <row r="38" spans="1:6" ht="15" thickBot="1" x14ac:dyDescent="0.35">
      <c r="A38" s="287" t="s">
        <v>30</v>
      </c>
      <c r="B38" s="35"/>
      <c r="C38" s="36"/>
      <c r="D38" s="62">
        <f>SUM(D31:D36)</f>
        <v>0</v>
      </c>
      <c r="E38" s="21"/>
      <c r="F38" s="21"/>
    </row>
    <row r="39" spans="1:6" ht="15" thickBot="1" x14ac:dyDescent="0.35">
      <c r="A39" s="21"/>
      <c r="B39" s="21"/>
      <c r="C39" s="21"/>
      <c r="D39" s="21"/>
      <c r="E39" s="21"/>
      <c r="F39" s="21"/>
    </row>
    <row r="40" spans="1:6" x14ac:dyDescent="0.3">
      <c r="A40" s="294"/>
      <c r="B40" s="291" t="s">
        <v>31</v>
      </c>
      <c r="C40" s="295"/>
      <c r="D40" s="290"/>
      <c r="E40" s="21"/>
      <c r="F40" s="21"/>
    </row>
    <row r="41" spans="1:6" x14ac:dyDescent="0.3">
      <c r="A41" s="293"/>
      <c r="B41" s="284" t="s">
        <v>27</v>
      </c>
      <c r="C41" s="285" t="s">
        <v>28</v>
      </c>
      <c r="D41" s="286" t="s">
        <v>25</v>
      </c>
      <c r="E41" s="21"/>
      <c r="F41" s="21"/>
    </row>
    <row r="42" spans="1:6" x14ac:dyDescent="0.3">
      <c r="A42" s="23" t="s">
        <v>26</v>
      </c>
      <c r="B42" s="37"/>
      <c r="C42" s="25"/>
      <c r="D42" s="41"/>
      <c r="E42" s="21"/>
      <c r="F42" s="21"/>
    </row>
    <row r="43" spans="1:6" x14ac:dyDescent="0.3">
      <c r="A43" s="26"/>
      <c r="B43" s="38"/>
      <c r="C43" s="28"/>
      <c r="D43" s="42">
        <f>B43*C43</f>
        <v>0</v>
      </c>
      <c r="E43" s="21"/>
      <c r="F43" s="21"/>
    </row>
    <row r="44" spans="1:6" x14ac:dyDescent="0.3">
      <c r="A44" s="29"/>
      <c r="B44" s="30"/>
      <c r="C44" s="31"/>
      <c r="D44" s="42"/>
      <c r="E44" s="21"/>
      <c r="F44" s="21"/>
    </row>
    <row r="45" spans="1:6" x14ac:dyDescent="0.3">
      <c r="A45" s="23" t="s">
        <v>29</v>
      </c>
      <c r="B45" s="30"/>
      <c r="C45" s="31"/>
      <c r="D45" s="42"/>
      <c r="E45" s="21"/>
      <c r="F45" s="21"/>
    </row>
    <row r="46" spans="1:6" x14ac:dyDescent="0.3">
      <c r="A46" s="26"/>
      <c r="B46" s="38"/>
      <c r="C46" s="33"/>
      <c r="D46" s="42">
        <f>B46*C46</f>
        <v>0</v>
      </c>
      <c r="E46" s="21"/>
      <c r="F46" s="21"/>
    </row>
    <row r="47" spans="1:6" x14ac:dyDescent="0.3">
      <c r="A47" s="26"/>
      <c r="B47" s="38"/>
      <c r="C47" s="33"/>
      <c r="D47" s="42">
        <f t="shared" ref="D47:D48" si="3">B47*C47</f>
        <v>0</v>
      </c>
      <c r="E47" s="21"/>
      <c r="F47" s="21"/>
    </row>
    <row r="48" spans="1:6" x14ac:dyDescent="0.3">
      <c r="A48" s="26"/>
      <c r="B48" s="38"/>
      <c r="C48" s="33"/>
      <c r="D48" s="296">
        <f t="shared" si="3"/>
        <v>0</v>
      </c>
      <c r="E48" s="21"/>
      <c r="F48" s="21"/>
    </row>
    <row r="49" spans="1:6" x14ac:dyDescent="0.3">
      <c r="A49" s="29"/>
      <c r="B49" s="39"/>
      <c r="C49" s="40"/>
      <c r="D49" s="42"/>
      <c r="E49" s="21"/>
      <c r="F49" s="21"/>
    </row>
    <row r="50" spans="1:6" ht="15" thickBot="1" x14ac:dyDescent="0.35">
      <c r="A50" s="287" t="s">
        <v>30</v>
      </c>
      <c r="B50" s="35"/>
      <c r="C50" s="36"/>
      <c r="D50" s="62">
        <f>SUM(D43:D48)</f>
        <v>0</v>
      </c>
      <c r="E50" s="21"/>
      <c r="F50" s="21"/>
    </row>
  </sheetData>
  <sheetProtection selectLockedCell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D4" sqref="D4"/>
    </sheetView>
  </sheetViews>
  <sheetFormatPr defaultRowHeight="14.4" x14ac:dyDescent="0.3"/>
  <cols>
    <col min="1" max="1" width="35.5546875" customWidth="1"/>
    <col min="2" max="2" width="16.44140625" customWidth="1"/>
    <col min="3" max="3" width="14.6640625" customWidth="1"/>
    <col min="4" max="4" width="16.88671875" customWidth="1"/>
  </cols>
  <sheetData>
    <row r="1" spans="1:5" x14ac:dyDescent="0.3">
      <c r="A1" s="20" t="s">
        <v>34</v>
      </c>
      <c r="B1" s="21"/>
      <c r="C1" s="21"/>
      <c r="D1" s="21"/>
      <c r="E1" s="21"/>
    </row>
    <row r="2" spans="1:5" ht="15" thickBot="1" x14ac:dyDescent="0.35">
      <c r="A2" s="21"/>
      <c r="B2" s="21"/>
      <c r="C2" s="21"/>
      <c r="D2" s="21"/>
      <c r="E2" s="21"/>
    </row>
    <row r="3" spans="1:5" x14ac:dyDescent="0.3">
      <c r="A3" s="289" t="s">
        <v>203</v>
      </c>
      <c r="B3" s="291" t="s">
        <v>257</v>
      </c>
      <c r="C3" s="22"/>
      <c r="D3" s="290">
        <v>0</v>
      </c>
      <c r="E3" s="21"/>
    </row>
    <row r="4" spans="1:5" x14ac:dyDescent="0.3">
      <c r="A4" s="283"/>
      <c r="B4" s="284" t="s">
        <v>27</v>
      </c>
      <c r="C4" s="285" t="s">
        <v>28</v>
      </c>
      <c r="D4" s="286" t="s">
        <v>25</v>
      </c>
      <c r="E4" s="21"/>
    </row>
    <row r="5" spans="1:5" x14ac:dyDescent="0.3">
      <c r="A5" s="23" t="s">
        <v>196</v>
      </c>
      <c r="B5" s="24" t="s">
        <v>197</v>
      </c>
      <c r="C5" s="25"/>
      <c r="D5" s="41"/>
      <c r="E5" s="21"/>
    </row>
    <row r="6" spans="1:5" x14ac:dyDescent="0.3">
      <c r="A6" s="26" t="s">
        <v>199</v>
      </c>
      <c r="B6" s="38">
        <v>2150</v>
      </c>
      <c r="C6" s="28">
        <v>20</v>
      </c>
      <c r="D6" s="42">
        <f>B6*C6</f>
        <v>43000</v>
      </c>
      <c r="E6" s="21"/>
    </row>
    <row r="7" spans="1:5" x14ac:dyDescent="0.3">
      <c r="A7" s="26" t="s">
        <v>198</v>
      </c>
      <c r="B7" s="38">
        <v>-1060</v>
      </c>
      <c r="C7" s="28">
        <v>7</v>
      </c>
      <c r="D7" s="42">
        <f>B7*C7</f>
        <v>-7420</v>
      </c>
      <c r="E7" s="21"/>
    </row>
    <row r="8" spans="1:5" x14ac:dyDescent="0.3">
      <c r="A8" s="29"/>
      <c r="B8" s="30"/>
      <c r="C8" s="31"/>
      <c r="D8" s="42"/>
      <c r="E8" s="21"/>
    </row>
    <row r="9" spans="1:5" x14ac:dyDescent="0.3">
      <c r="A9" s="23" t="s">
        <v>29</v>
      </c>
      <c r="B9" s="30"/>
      <c r="C9" s="31"/>
      <c r="D9" s="42"/>
      <c r="E9" s="21"/>
    </row>
    <row r="10" spans="1:5" x14ac:dyDescent="0.3">
      <c r="A10" s="26" t="s">
        <v>200</v>
      </c>
      <c r="B10" s="38">
        <v>-5600</v>
      </c>
      <c r="C10" s="33">
        <v>3.5</v>
      </c>
      <c r="D10" s="42">
        <f>B10*C10</f>
        <v>-19600</v>
      </c>
      <c r="E10" s="21"/>
    </row>
    <row r="11" spans="1:5" x14ac:dyDescent="0.3">
      <c r="A11" s="26" t="s">
        <v>201</v>
      </c>
      <c r="B11" s="38">
        <v>-1000</v>
      </c>
      <c r="C11" s="33">
        <v>0.5</v>
      </c>
      <c r="D11" s="42">
        <f t="shared" ref="D11:D12" si="0">B11*C11</f>
        <v>-500</v>
      </c>
      <c r="E11" s="21"/>
    </row>
    <row r="12" spans="1:5" x14ac:dyDescent="0.3">
      <c r="A12" s="26" t="s">
        <v>202</v>
      </c>
      <c r="B12" s="27">
        <v>1</v>
      </c>
      <c r="C12" s="207">
        <v>-3000</v>
      </c>
      <c r="D12" s="296">
        <f t="shared" si="0"/>
        <v>-3000</v>
      </c>
      <c r="E12" s="21"/>
    </row>
    <row r="13" spans="1:5" x14ac:dyDescent="0.3">
      <c r="A13" s="29"/>
      <c r="B13" s="30"/>
      <c r="C13" s="31"/>
      <c r="D13" s="42"/>
      <c r="E13" s="21"/>
    </row>
    <row r="14" spans="1:5" ht="15" thickBot="1" x14ac:dyDescent="0.35">
      <c r="A14" s="287" t="s">
        <v>258</v>
      </c>
      <c r="B14" s="35"/>
      <c r="C14" s="36"/>
      <c r="D14" s="288">
        <f>SUM(D6:D12)</f>
        <v>12480</v>
      </c>
      <c r="E14" s="21"/>
    </row>
    <row r="15" spans="1:5" ht="15" thickBot="1" x14ac:dyDescent="0.35">
      <c r="A15" s="53"/>
      <c r="B15" s="30"/>
      <c r="C15" s="30"/>
      <c r="D15" s="292"/>
      <c r="E15" s="21"/>
    </row>
    <row r="16" spans="1:5" x14ac:dyDescent="0.3">
      <c r="A16" s="294"/>
      <c r="B16" s="291" t="s">
        <v>31</v>
      </c>
      <c r="C16" s="295"/>
      <c r="D16" s="290"/>
      <c r="E16" s="21"/>
    </row>
    <row r="17" spans="1:7" x14ac:dyDescent="0.3">
      <c r="A17" s="293"/>
      <c r="B17" s="284" t="s">
        <v>27</v>
      </c>
      <c r="C17" s="285" t="s">
        <v>28</v>
      </c>
      <c r="D17" s="286" t="s">
        <v>25</v>
      </c>
      <c r="E17" s="21"/>
    </row>
    <row r="18" spans="1:7" x14ac:dyDescent="0.3">
      <c r="A18" s="23" t="s">
        <v>26</v>
      </c>
      <c r="B18" s="37"/>
      <c r="C18" s="25"/>
      <c r="D18" s="41"/>
      <c r="E18" s="21"/>
    </row>
    <row r="19" spans="1:7" x14ac:dyDescent="0.3">
      <c r="A19" s="26"/>
      <c r="B19" s="38"/>
      <c r="C19" s="28"/>
      <c r="D19" s="42">
        <f>B19*C19</f>
        <v>0</v>
      </c>
      <c r="E19" s="21"/>
      <c r="G19" s="44"/>
    </row>
    <row r="20" spans="1:7" x14ac:dyDescent="0.3">
      <c r="A20" s="29"/>
      <c r="B20" s="30"/>
      <c r="C20" s="31"/>
      <c r="D20" s="42"/>
      <c r="E20" s="21"/>
    </row>
    <row r="21" spans="1:7" x14ac:dyDescent="0.3">
      <c r="A21" s="23" t="s">
        <v>29</v>
      </c>
      <c r="B21" s="30"/>
      <c r="C21" s="31"/>
      <c r="D21" s="42"/>
      <c r="E21" s="21"/>
    </row>
    <row r="22" spans="1:7" x14ac:dyDescent="0.3">
      <c r="A22" s="26"/>
      <c r="B22" s="38"/>
      <c r="C22" s="33"/>
      <c r="D22" s="42">
        <f>B22*C22</f>
        <v>0</v>
      </c>
      <c r="E22" s="21"/>
    </row>
    <row r="23" spans="1:7" x14ac:dyDescent="0.3">
      <c r="A23" s="26"/>
      <c r="B23" s="38"/>
      <c r="C23" s="33"/>
      <c r="D23" s="42">
        <f t="shared" ref="D23:D24" si="1">B23*C23</f>
        <v>0</v>
      </c>
      <c r="E23" s="21"/>
    </row>
    <row r="24" spans="1:7" x14ac:dyDescent="0.3">
      <c r="A24" s="26"/>
      <c r="B24" s="38"/>
      <c r="C24" s="33"/>
      <c r="D24" s="296">
        <f t="shared" si="1"/>
        <v>0</v>
      </c>
      <c r="E24" s="21"/>
    </row>
    <row r="25" spans="1:7" x14ac:dyDescent="0.3">
      <c r="A25" s="29"/>
      <c r="B25" s="39"/>
      <c r="C25" s="40"/>
      <c r="D25" s="42"/>
      <c r="E25" s="21"/>
    </row>
    <row r="26" spans="1:7" ht="15" thickBot="1" x14ac:dyDescent="0.35">
      <c r="A26" s="287" t="s">
        <v>30</v>
      </c>
      <c r="B26" s="35"/>
      <c r="C26" s="36"/>
      <c r="D26" s="62">
        <f>SUM(D19:D24)</f>
        <v>0</v>
      </c>
      <c r="E26" s="21"/>
    </row>
    <row r="27" spans="1:7" ht="15" thickBot="1" x14ac:dyDescent="0.35">
      <c r="E27" s="21"/>
    </row>
    <row r="28" spans="1:7" x14ac:dyDescent="0.3">
      <c r="A28" s="294"/>
      <c r="B28" s="291" t="s">
        <v>31</v>
      </c>
      <c r="C28" s="295"/>
      <c r="D28" s="290"/>
      <c r="E28" s="21"/>
    </row>
    <row r="29" spans="1:7" x14ac:dyDescent="0.3">
      <c r="A29" s="293"/>
      <c r="B29" s="284" t="s">
        <v>27</v>
      </c>
      <c r="C29" s="285" t="s">
        <v>28</v>
      </c>
      <c r="D29" s="286" t="s">
        <v>25</v>
      </c>
      <c r="E29" s="21"/>
    </row>
    <row r="30" spans="1:7" x14ac:dyDescent="0.3">
      <c r="A30" s="23" t="s">
        <v>26</v>
      </c>
      <c r="B30" s="37"/>
      <c r="C30" s="25"/>
      <c r="D30" s="41"/>
      <c r="E30" s="21"/>
    </row>
    <row r="31" spans="1:7" x14ac:dyDescent="0.3">
      <c r="A31" s="26"/>
      <c r="B31" s="38"/>
      <c r="C31" s="28"/>
      <c r="D31" s="42">
        <f>B31*C31</f>
        <v>0</v>
      </c>
      <c r="E31" s="21"/>
    </row>
    <row r="32" spans="1:7" x14ac:dyDescent="0.3">
      <c r="A32" s="29"/>
      <c r="B32" s="30"/>
      <c r="C32" s="31"/>
      <c r="D32" s="42"/>
      <c r="E32" s="21"/>
    </row>
    <row r="33" spans="1:5" x14ac:dyDescent="0.3">
      <c r="A33" s="23" t="s">
        <v>29</v>
      </c>
      <c r="B33" s="30"/>
      <c r="C33" s="31"/>
      <c r="D33" s="42"/>
      <c r="E33" s="21"/>
    </row>
    <row r="34" spans="1:5" x14ac:dyDescent="0.3">
      <c r="A34" s="26"/>
      <c r="B34" s="38"/>
      <c r="C34" s="33"/>
      <c r="D34" s="42">
        <f>B34*C34</f>
        <v>0</v>
      </c>
      <c r="E34" s="21"/>
    </row>
    <row r="35" spans="1:5" x14ac:dyDescent="0.3">
      <c r="A35" s="26"/>
      <c r="B35" s="38"/>
      <c r="C35" s="33"/>
      <c r="D35" s="42">
        <f t="shared" ref="D35:D36" si="2">B35*C35</f>
        <v>0</v>
      </c>
      <c r="E35" s="21"/>
    </row>
    <row r="36" spans="1:5" x14ac:dyDescent="0.3">
      <c r="A36" s="26"/>
      <c r="B36" s="38"/>
      <c r="C36" s="33"/>
      <c r="D36" s="296">
        <f t="shared" si="2"/>
        <v>0</v>
      </c>
      <c r="E36" s="21"/>
    </row>
    <row r="37" spans="1:5" x14ac:dyDescent="0.3">
      <c r="A37" s="29"/>
      <c r="B37" s="39"/>
      <c r="C37" s="40"/>
      <c r="D37" s="42"/>
      <c r="E37" s="21"/>
    </row>
    <row r="38" spans="1:5" ht="15" thickBot="1" x14ac:dyDescent="0.35">
      <c r="A38" s="287" t="s">
        <v>30</v>
      </c>
      <c r="B38" s="35"/>
      <c r="C38" s="36"/>
      <c r="D38" s="62">
        <f>SUM(D31:D36)</f>
        <v>0</v>
      </c>
      <c r="E38" s="21"/>
    </row>
    <row r="39" spans="1:5" ht="15" thickBot="1" x14ac:dyDescent="0.35">
      <c r="A39" s="21"/>
      <c r="B39" s="21"/>
      <c r="C39" s="21"/>
      <c r="D39" s="21"/>
      <c r="E39" s="21"/>
    </row>
    <row r="40" spans="1:5" x14ac:dyDescent="0.3">
      <c r="A40" s="294"/>
      <c r="B40" s="291" t="s">
        <v>31</v>
      </c>
      <c r="C40" s="295"/>
      <c r="D40" s="290"/>
      <c r="E40" s="21"/>
    </row>
    <row r="41" spans="1:5" x14ac:dyDescent="0.3">
      <c r="A41" s="293"/>
      <c r="B41" s="284" t="s">
        <v>27</v>
      </c>
      <c r="C41" s="285" t="s">
        <v>28</v>
      </c>
      <c r="D41" s="286" t="s">
        <v>25</v>
      </c>
      <c r="E41" s="21"/>
    </row>
    <row r="42" spans="1:5" x14ac:dyDescent="0.3">
      <c r="A42" s="23" t="s">
        <v>26</v>
      </c>
      <c r="B42" s="37"/>
      <c r="C42" s="25"/>
      <c r="D42" s="41"/>
      <c r="E42" s="21"/>
    </row>
    <row r="43" spans="1:5" x14ac:dyDescent="0.3">
      <c r="A43" s="26"/>
      <c r="B43" s="38"/>
      <c r="C43" s="28"/>
      <c r="D43" s="42">
        <f>B43*C43</f>
        <v>0</v>
      </c>
      <c r="E43" s="21"/>
    </row>
    <row r="44" spans="1:5" x14ac:dyDescent="0.3">
      <c r="A44" s="29"/>
      <c r="B44" s="30"/>
      <c r="C44" s="31"/>
      <c r="D44" s="42"/>
      <c r="E44" s="21"/>
    </row>
    <row r="45" spans="1:5" x14ac:dyDescent="0.3">
      <c r="A45" s="23" t="s">
        <v>29</v>
      </c>
      <c r="B45" s="30"/>
      <c r="C45" s="31"/>
      <c r="D45" s="42"/>
      <c r="E45" s="21"/>
    </row>
    <row r="46" spans="1:5" x14ac:dyDescent="0.3">
      <c r="A46" s="26"/>
      <c r="B46" s="38"/>
      <c r="C46" s="33"/>
      <c r="D46" s="42">
        <f>B46*C46</f>
        <v>0</v>
      </c>
      <c r="E46" s="21"/>
    </row>
    <row r="47" spans="1:5" x14ac:dyDescent="0.3">
      <c r="A47" s="26"/>
      <c r="B47" s="38"/>
      <c r="C47" s="33"/>
      <c r="D47" s="42">
        <f t="shared" ref="D47:D48" si="3">B47*C47</f>
        <v>0</v>
      </c>
      <c r="E47" s="21"/>
    </row>
    <row r="48" spans="1:5" x14ac:dyDescent="0.3">
      <c r="A48" s="26"/>
      <c r="B48" s="38"/>
      <c r="C48" s="33"/>
      <c r="D48" s="296">
        <f t="shared" si="3"/>
        <v>0</v>
      </c>
      <c r="E48" s="21"/>
    </row>
    <row r="49" spans="1:5" x14ac:dyDescent="0.3">
      <c r="A49" s="29"/>
      <c r="B49" s="39"/>
      <c r="C49" s="40"/>
      <c r="D49" s="42"/>
      <c r="E49" s="21"/>
    </row>
    <row r="50" spans="1:5" ht="15" thickBot="1" x14ac:dyDescent="0.35">
      <c r="A50" s="287" t="s">
        <v>30</v>
      </c>
      <c r="B50" s="35"/>
      <c r="C50" s="36"/>
      <c r="D50" s="62">
        <f>SUM(D43:D48)</f>
        <v>0</v>
      </c>
      <c r="E50" s="21"/>
    </row>
  </sheetData>
  <sheetProtection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Åbningsark</vt:lpstr>
      <vt:lpstr>Resultat</vt:lpstr>
      <vt:lpstr>Likviditet</vt:lpstr>
      <vt:lpstr>Investeringer</vt:lpstr>
      <vt:lpstr>Finansiering_år 1</vt:lpstr>
      <vt:lpstr>Pris ved direkte salg</vt:lpstr>
      <vt:lpstr> DB-kalkule 2017</vt:lpstr>
      <vt:lpstr> DB-kalkule 2018 </vt:lpstr>
      <vt:lpstr> DB-kalkule 2019</vt:lpstr>
      <vt:lpstr>Kapacitetsomkostninger</vt:lpstr>
      <vt:lpstr>Støtte_andre forhold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Julie Rohde</cp:lastModifiedBy>
  <cp:lastPrinted>2016-11-18T14:34:34Z</cp:lastPrinted>
  <dcterms:created xsi:type="dcterms:W3CDTF">2016-09-02T08:47:41Z</dcterms:created>
  <dcterms:modified xsi:type="dcterms:W3CDTF">2017-05-17T06:53:14Z</dcterms:modified>
</cp:coreProperties>
</file>