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0" windowWidth="21390" windowHeight="11640" tabRatio="308" firstSheet="1" activeTab="1"/>
  </bookViews>
  <sheets>
    <sheet name="Grovfoderpris" sheetId="1" r:id="rId1"/>
    <sheet name="Prisrelation" sheetId="2" r:id="rId2"/>
    <sheet name="Relationskurve" sheetId="3" r:id="rId3"/>
  </sheets>
  <definedNames/>
  <calcPr fullCalcOnLoad="1"/>
</workbook>
</file>

<file path=xl/sharedStrings.xml><?xml version="1.0" encoding="utf-8"?>
<sst xmlns="http://schemas.openxmlformats.org/spreadsheetml/2006/main" count="110" uniqueCount="74">
  <si>
    <t>stk</t>
  </si>
  <si>
    <t>pris kr</t>
  </si>
  <si>
    <t>Afgrøde</t>
  </si>
  <si>
    <t>Kl.græs</t>
  </si>
  <si>
    <t>Stykomkostninger i alt</t>
  </si>
  <si>
    <t>Nettoudbytte</t>
  </si>
  <si>
    <t>Økologi-støtte</t>
  </si>
  <si>
    <t>Udsæd</t>
  </si>
  <si>
    <t>Diverse, plastic, 0,15 mm</t>
  </si>
  <si>
    <t>Pløjning</t>
  </si>
  <si>
    <t>Spredning af husdyrgødn.</t>
  </si>
  <si>
    <t>Tromling</t>
  </si>
  <si>
    <t>Skårlægning</t>
  </si>
  <si>
    <t>Maskinomkostninger i alt</t>
  </si>
  <si>
    <t>Udbytte i alt</t>
  </si>
  <si>
    <t>Bidrag afgrøde</t>
  </si>
  <si>
    <t>Udsæd, efterafgrøde</t>
  </si>
  <si>
    <t>Såning</t>
  </si>
  <si>
    <t>Harvning</t>
  </si>
  <si>
    <t>Korn</t>
  </si>
  <si>
    <t>Høst korn</t>
  </si>
  <si>
    <t>Vinasse</t>
  </si>
  <si>
    <t>Vanding</t>
  </si>
  <si>
    <t>% afvigelse</t>
  </si>
  <si>
    <t>Sammenrivning</t>
  </si>
  <si>
    <t>Snitn, kørsel+indlæg</t>
  </si>
  <si>
    <t>kr. pr. hkg.</t>
  </si>
  <si>
    <t>Afkryds om afgrøden købes på rod eller i stak</t>
  </si>
  <si>
    <t>på rod</t>
  </si>
  <si>
    <t>I stak</t>
  </si>
  <si>
    <t>Indtast kg. ts pr. Fe for grovfoderet der handles</t>
  </si>
  <si>
    <t>Indtast antallet af Fe der handles</t>
  </si>
  <si>
    <t>Vejledende pris pr. Fe</t>
  </si>
  <si>
    <t>Din pris i alt</t>
  </si>
  <si>
    <t>kr.</t>
  </si>
  <si>
    <t xml:space="preserve">Ved køb på rod: </t>
  </si>
  <si>
    <t>Sælger afholder alle udgifter frem til høst. Køber afholder alle udgifter indtil høst af afgrøden.</t>
  </si>
  <si>
    <t>Sælger og køber deles om udgifter til analyse af afgrøden, foretaget af kvægbrugsrådgiver.</t>
  </si>
  <si>
    <t>Afregningsprisen er fastsat efter følgende basiskvalitet og kvalitetsregulering</t>
  </si>
  <si>
    <t>Der afregnes pr. opmålt netto foderenhed.</t>
  </si>
  <si>
    <t>Grovfoder på rod</t>
  </si>
  <si>
    <t>Kløvergræs</t>
  </si>
  <si>
    <t>Helsæd</t>
  </si>
  <si>
    <t>Majs</t>
  </si>
  <si>
    <t>Basiskvalitet</t>
  </si>
  <si>
    <t>Kvalitetsregulering</t>
  </si>
  <si>
    <t>kg. ts. pr. Fe</t>
  </si>
  <si>
    <t>kr. pr. 0,01 kg. Ts. Pr. Fe</t>
  </si>
  <si>
    <t xml:space="preserve">Prisen på grovfoder bestemmes i denne vejledende prisaftale, udarbejdet </t>
  </si>
  <si>
    <t>af Økologisk Landsforening, ud fra den aktuelle pris på korn</t>
  </si>
  <si>
    <t>Afkryds afgrøde</t>
  </si>
  <si>
    <t>Ved køb i stak</t>
  </si>
  <si>
    <t>Sælger afholder alle udgifter indtil afgrøden ligger i stak eller silo</t>
  </si>
  <si>
    <t xml:space="preserve">Køber afhenter for egen regning. Kassabel ensilage afregnes ikke. </t>
  </si>
  <si>
    <t>Der afregnes pr. opmålt eller vejet netto foderenhed.</t>
  </si>
  <si>
    <t>Strigling</t>
  </si>
  <si>
    <t>Radrensning</t>
  </si>
  <si>
    <t>Majshøstning</t>
  </si>
  <si>
    <t>prisfaktor</t>
  </si>
  <si>
    <t>ensileringsomkostning kr. pr. Fe</t>
  </si>
  <si>
    <t>Kløvergræs og helsæd</t>
  </si>
  <si>
    <t>Forfrugtsværdi kl.græs</t>
  </si>
  <si>
    <t>Grundlag:</t>
  </si>
  <si>
    <t>Dækningsbidraget fra korn og grovfoder skal være det sammen</t>
  </si>
  <si>
    <t>Kløvergræs gennemsnit af 2 år</t>
  </si>
  <si>
    <t>kr. hkg korn</t>
  </si>
  <si>
    <t>Majs på rod 1,15 kg.ts/fe</t>
  </si>
  <si>
    <t>Prisrelation</t>
  </si>
  <si>
    <t>Kl.græs på rod 1,15 kg.ts/fe</t>
  </si>
  <si>
    <t>Indtast salgspris på foderkorn</t>
  </si>
  <si>
    <t>P.S. kvalitetsafregning er ikke inkluderet</t>
  </si>
  <si>
    <t>x</t>
  </si>
  <si>
    <t>Vejledende grovfoderpriser 2015</t>
  </si>
  <si>
    <t>Stubharvning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</si>
</sst>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kr.&quot;#,##0;\-&quot;kr.&quot;#,##0"/>
    <numFmt numFmtId="179" formatCode="&quot;kr.&quot;#,##0;[Red]\-&quot;kr.&quot;#,##0"/>
    <numFmt numFmtId="180" formatCode="&quot;kr.&quot;#,##0.00;\-&quot;kr.&quot;#,##0.00"/>
    <numFmt numFmtId="181" formatCode="&quot;kr.&quot;#,##0.00;[Red]\-&quot;kr.&quot;#,##0.00"/>
    <numFmt numFmtId="182" formatCode="_-&quot;kr.&quot;* #,##0_-;\-&quot;kr.&quot;* #,##0_-;_-&quot;kr.&quot;* &quot;-&quot;_-;_-@_-"/>
    <numFmt numFmtId="183" formatCode="_-* #,##0_-;\-* #,##0_-;_-* &quot;-&quot;_-;_-@_-"/>
    <numFmt numFmtId="184" formatCode="_-&quot;kr.&quot;* #,##0.00_-;\-&quot;kr.&quot;* #,##0.00_-;_-&quot;kr.&quot;* &quot;-&quot;??_-;_-@_-"/>
    <numFmt numFmtId="185" formatCode="_-* #,##0.00_-;\-* #,##0.00_-;_-* &quot;-&quot;??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8"/>
      <name val="Verdana"/>
      <family val="2"/>
    </font>
    <font>
      <sz val="10"/>
      <color indexed="9"/>
      <name val="Verdana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30" borderId="3" applyNumberFormat="0" applyAlignment="0" applyProtection="0"/>
    <xf numFmtId="0" fontId="4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right"/>
    </xf>
    <xf numFmtId="1" fontId="0" fillId="33" borderId="12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0" fontId="0" fillId="33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2" fontId="0" fillId="35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26" fillId="36" borderId="0" xfId="44" applyFont="1" applyFill="1" applyAlignment="1">
      <alignment/>
    </xf>
    <xf numFmtId="0" fontId="26" fillId="36" borderId="0" xfId="44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Prisrelation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087"/>
          <c:w val="0.63975"/>
          <c:h val="0.85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Relationskurve!$A$3</c:f>
              <c:strCache>
                <c:ptCount val="1"/>
                <c:pt idx="0">
                  <c:v>Kl.græs på rod 1,15 kg.ts/fe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Relationskurve!$B$2:$F$2</c:f>
              <c:numCache/>
            </c:numRef>
          </c:xVal>
          <c:yVal>
            <c:numRef>
              <c:f>Relationskurve!$B$3:$F$3</c:f>
              <c:numCache/>
            </c:numRef>
          </c:yVal>
          <c:smooth val="0"/>
        </c:ser>
        <c:ser>
          <c:idx val="1"/>
          <c:order val="1"/>
          <c:tx>
            <c:strRef>
              <c:f>Relationskurve!$A$4</c:f>
              <c:strCache>
                <c:ptCount val="1"/>
                <c:pt idx="0">
                  <c:v>Majs på rod 1,15 kg.ts/fe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Relationskurve!$B$2:$F$2</c:f>
              <c:numCache/>
            </c:numRef>
          </c:xVal>
          <c:yVal>
            <c:numRef>
              <c:f>Relationskurve!$B$4:$F$4</c:f>
              <c:numCache/>
            </c:numRef>
          </c:yVal>
          <c:smooth val="0"/>
        </c:ser>
        <c:axId val="27944792"/>
        <c:axId val="50176537"/>
      </c:scatterChart>
      <c:valAx>
        <c:axId val="27944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Kr. pr. hkg korn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76537"/>
        <c:crosses val="autoZero"/>
        <c:crossBetween val="midCat"/>
        <c:dispUnits/>
      </c:valAx>
      <c:valAx>
        <c:axId val="50176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Kr. pr. Fe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447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49025"/>
          <c:w val="0.2445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704850</xdr:colOff>
      <xdr:row>27</xdr:row>
      <xdr:rowOff>85725</xdr:rowOff>
    </xdr:to>
    <xdr:graphicFrame>
      <xdr:nvGraphicFramePr>
        <xdr:cNvPr id="1" name="Diagram 17"/>
        <xdr:cNvGraphicFramePr/>
      </xdr:nvGraphicFramePr>
      <xdr:xfrm>
        <a:off x="0" y="0"/>
        <a:ext cx="74104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A7" sqref="A7"/>
    </sheetView>
  </sheetViews>
  <sheetFormatPr defaultColWidth="11.00390625" defaultRowHeight="12.75"/>
  <cols>
    <col min="1" max="2" width="11.00390625" style="0" customWidth="1"/>
    <col min="3" max="3" width="12.375" style="0" customWidth="1"/>
  </cols>
  <sheetData>
    <row r="1" spans="1:14" ht="25.5" customHeight="1">
      <c r="A1" s="22" t="s">
        <v>72</v>
      </c>
      <c r="H1" s="44"/>
      <c r="I1" s="44"/>
      <c r="J1" s="44"/>
      <c r="K1" s="44"/>
      <c r="L1" s="44"/>
      <c r="M1" s="44"/>
      <c r="N1" s="49"/>
    </row>
    <row r="2" spans="1:14" ht="12.75">
      <c r="A2" t="s">
        <v>48</v>
      </c>
      <c r="H2" s="44"/>
      <c r="I2" s="44"/>
      <c r="J2" s="44"/>
      <c r="K2" s="44"/>
      <c r="L2" s="44"/>
      <c r="M2" s="44"/>
      <c r="N2" s="49"/>
    </row>
    <row r="3" spans="1:14" ht="12.75">
      <c r="A3" t="s">
        <v>49</v>
      </c>
      <c r="H3" s="44"/>
      <c r="I3" s="47" t="s">
        <v>60</v>
      </c>
      <c r="J3" s="47"/>
      <c r="K3" s="48" t="s">
        <v>43</v>
      </c>
      <c r="L3" s="48"/>
      <c r="M3" s="44"/>
      <c r="N3" s="49"/>
    </row>
    <row r="4" spans="8:14" ht="12.75">
      <c r="H4" s="44"/>
      <c r="I4" s="47">
        <f>Prisrelation!G36</f>
        <v>0.4571428571428572</v>
      </c>
      <c r="J4" s="47"/>
      <c r="K4" s="45">
        <f>Prisrelation!P36</f>
        <v>0.5428571428571428</v>
      </c>
      <c r="L4" s="48"/>
      <c r="M4" s="44"/>
      <c r="N4" s="49"/>
    </row>
    <row r="5" spans="1:14" ht="12.75">
      <c r="A5" s="49" t="s">
        <v>69</v>
      </c>
      <c r="H5" s="44"/>
      <c r="I5" s="47"/>
      <c r="J5" s="47"/>
      <c r="K5" s="46"/>
      <c r="L5" s="48"/>
      <c r="M5" s="44"/>
      <c r="N5" s="49"/>
    </row>
    <row r="6" spans="1:14" ht="12.75">
      <c r="A6" s="23">
        <v>180</v>
      </c>
      <c r="B6" t="s">
        <v>26</v>
      </c>
      <c r="H6" s="44"/>
      <c r="I6" s="46" t="str">
        <f>IF(A9="","0",(A6/100)*I4)</f>
        <v>0</v>
      </c>
      <c r="J6" s="46">
        <f>IF(C9="","0",(A6/100)*I4+Prisrelation!G38)</f>
        <v>1.272857142857143</v>
      </c>
      <c r="K6" s="46" t="str">
        <f>IF(A9="","0",(A6/100)*K4)</f>
        <v>0</v>
      </c>
      <c r="L6" s="46">
        <f>IF(C9="","0",(A6/100)*K4+Prisrelation!P38)</f>
        <v>1.3771428571428572</v>
      </c>
      <c r="M6" s="44"/>
      <c r="N6" s="49"/>
    </row>
    <row r="7" spans="8:14" ht="12.75">
      <c r="H7" s="44"/>
      <c r="I7" s="47">
        <f>IF(E12="",I6,0)</f>
        <v>0</v>
      </c>
      <c r="J7" s="47">
        <f>IF(E12="",J6,0)</f>
        <v>0</v>
      </c>
      <c r="K7" s="48" t="str">
        <f>IF(E12="",0,K6)</f>
        <v>0</v>
      </c>
      <c r="L7" s="50">
        <f>IF(E12="",0,L6)</f>
        <v>1.3771428571428572</v>
      </c>
      <c r="M7" s="44"/>
      <c r="N7" s="49"/>
    </row>
    <row r="8" spans="1:14" ht="12.75">
      <c r="A8" t="s">
        <v>27</v>
      </c>
      <c r="H8" s="44"/>
      <c r="I8" s="44">
        <f>IF(C9="",0,Prisrelation!G38)</f>
        <v>0.45</v>
      </c>
      <c r="J8" s="44"/>
      <c r="K8" s="44"/>
      <c r="L8" s="44"/>
      <c r="M8" s="44"/>
      <c r="N8" s="49"/>
    </row>
    <row r="9" spans="1:14" ht="12.75">
      <c r="A9" s="52"/>
      <c r="B9" t="s">
        <v>28</v>
      </c>
      <c r="C9" s="24" t="s">
        <v>71</v>
      </c>
      <c r="D9" t="s">
        <v>29</v>
      </c>
      <c r="H9" s="44"/>
      <c r="I9" s="44">
        <f>IF(A12="","",C27)</f>
      </c>
      <c r="J9" s="44">
        <f>IF(C12="","",C28)</f>
      </c>
      <c r="K9" s="44">
        <f>IF(E12="","",C29)</f>
        <v>1.15</v>
      </c>
      <c r="L9" s="44"/>
      <c r="M9" s="44"/>
      <c r="N9" s="49"/>
    </row>
    <row r="10" spans="1:14" ht="12.75">
      <c r="A10" s="25"/>
      <c r="H10" s="44"/>
      <c r="I10" s="44" t="e">
        <f>IF(A15&gt;I9,(A15-I9)*-D27*100,(A15-I9)*-D27*100)</f>
        <v>#VALUE!</v>
      </c>
      <c r="J10" s="44" t="e">
        <f>IF(A15&gt;J9,(A15-J9)*-D28*100,(A15-J9)*-D28*100)</f>
        <v>#VALUE!</v>
      </c>
      <c r="K10" s="44">
        <f>IF(A15&gt;K9,(A15-K9)*-D29*100,(A15-K9)*-D29*100)</f>
        <v>0</v>
      </c>
      <c r="L10" s="44"/>
      <c r="M10" s="44"/>
      <c r="N10" s="49"/>
    </row>
    <row r="11" spans="1:14" ht="12.75">
      <c r="A11" t="s">
        <v>50</v>
      </c>
      <c r="H11" s="44"/>
      <c r="I11" s="44">
        <f>IF(I9="",0,I10)</f>
        <v>0</v>
      </c>
      <c r="J11" s="44">
        <f>IF(J9="",0,J10)</f>
        <v>0</v>
      </c>
      <c r="K11" s="44">
        <f>IF(K9="",0,K10)</f>
        <v>0</v>
      </c>
      <c r="L11" s="44"/>
      <c r="M11" s="44"/>
      <c r="N11" s="49"/>
    </row>
    <row r="12" spans="1:14" ht="12.75">
      <c r="A12" s="52"/>
      <c r="B12" t="s">
        <v>41</v>
      </c>
      <c r="C12" s="52"/>
      <c r="D12" t="s">
        <v>42</v>
      </c>
      <c r="E12" s="52" t="s">
        <v>71</v>
      </c>
      <c r="F12" t="s">
        <v>43</v>
      </c>
      <c r="H12" s="44"/>
      <c r="I12" s="44"/>
      <c r="J12" s="44"/>
      <c r="K12" s="44"/>
      <c r="L12" s="44"/>
      <c r="M12" s="44"/>
      <c r="N12" s="49"/>
    </row>
    <row r="13" spans="8:14" ht="12.75">
      <c r="H13" s="44"/>
      <c r="I13" s="44"/>
      <c r="J13" s="44"/>
      <c r="K13" s="44"/>
      <c r="L13" s="44"/>
      <c r="M13" s="44"/>
      <c r="N13" s="49"/>
    </row>
    <row r="14" spans="1:14" ht="12.75">
      <c r="A14" t="s">
        <v>30</v>
      </c>
      <c r="H14" s="44"/>
      <c r="I14" s="44"/>
      <c r="J14" s="44"/>
      <c r="K14" s="44"/>
      <c r="L14" s="44"/>
      <c r="M14" s="44"/>
      <c r="N14" s="49"/>
    </row>
    <row r="15" spans="1:14" ht="12.75">
      <c r="A15" s="52">
        <v>1.15</v>
      </c>
      <c r="H15" s="44"/>
      <c r="I15" s="44"/>
      <c r="J15" s="44"/>
      <c r="K15" s="44"/>
      <c r="L15" s="44"/>
      <c r="M15" s="44"/>
      <c r="N15" s="49"/>
    </row>
    <row r="16" spans="8:14" ht="12.75">
      <c r="H16" s="44"/>
      <c r="I16" s="44"/>
      <c r="J16" s="44"/>
      <c r="K16" s="44"/>
      <c r="L16" s="44"/>
      <c r="M16" s="44"/>
      <c r="N16" s="49"/>
    </row>
    <row r="17" spans="1:14" ht="12.75">
      <c r="A17" t="s">
        <v>31</v>
      </c>
      <c r="H17" s="49"/>
      <c r="I17" s="49"/>
      <c r="J17" s="49"/>
      <c r="K17" s="49"/>
      <c r="L17" s="49"/>
      <c r="M17" s="49"/>
      <c r="N17" s="49"/>
    </row>
    <row r="18" spans="1:14" ht="12.75">
      <c r="A18" s="24">
        <v>1</v>
      </c>
      <c r="H18" s="49"/>
      <c r="I18" s="49"/>
      <c r="J18" s="49"/>
      <c r="K18" s="49"/>
      <c r="L18" s="49"/>
      <c r="M18" s="49"/>
      <c r="N18" s="49"/>
    </row>
    <row r="19" spans="8:14" ht="12.75">
      <c r="H19" s="49"/>
      <c r="I19" s="49"/>
      <c r="J19" s="49"/>
      <c r="K19" s="49"/>
      <c r="L19" s="49"/>
      <c r="M19" s="49"/>
      <c r="N19" s="49"/>
    </row>
    <row r="20" spans="1:14" ht="12.75">
      <c r="A20" t="s">
        <v>32</v>
      </c>
      <c r="C20" s="51">
        <f>IF(A15="",,I7+J7+K7+L7+I11+J11+K11)</f>
        <v>1.3771428571428572</v>
      </c>
      <c r="D20" t="s">
        <v>34</v>
      </c>
      <c r="H20" s="49"/>
      <c r="I20" s="49"/>
      <c r="J20" s="49"/>
      <c r="K20" s="49"/>
      <c r="L20" s="49"/>
      <c r="M20" s="49"/>
      <c r="N20" s="49"/>
    </row>
    <row r="21" spans="1:4" ht="12.75">
      <c r="A21" t="s">
        <v>33</v>
      </c>
      <c r="C21" s="51">
        <f>A18*C20</f>
        <v>1.3771428571428572</v>
      </c>
      <c r="D21" t="s">
        <v>34</v>
      </c>
    </row>
    <row r="23" ht="12.75">
      <c r="A23" t="s">
        <v>38</v>
      </c>
    </row>
    <row r="25" spans="1:5" ht="12.75">
      <c r="A25" s="26" t="s">
        <v>40</v>
      </c>
      <c r="B25" s="26"/>
      <c r="C25" s="26" t="s">
        <v>44</v>
      </c>
      <c r="D25" s="26" t="s">
        <v>45</v>
      </c>
      <c r="E25" s="26"/>
    </row>
    <row r="26" spans="1:5" ht="12.75">
      <c r="A26" s="26"/>
      <c r="B26" s="26"/>
      <c r="C26" s="26" t="s">
        <v>46</v>
      </c>
      <c r="D26" s="26" t="s">
        <v>47</v>
      </c>
      <c r="E26" s="26"/>
    </row>
    <row r="27" spans="1:4" ht="12.75">
      <c r="A27" s="26" t="s">
        <v>41</v>
      </c>
      <c r="C27">
        <v>1.15</v>
      </c>
      <c r="D27">
        <v>0.01</v>
      </c>
    </row>
    <row r="28" spans="1:4" ht="12.75">
      <c r="A28" s="26" t="s">
        <v>42</v>
      </c>
      <c r="C28">
        <v>1.25</v>
      </c>
      <c r="D28">
        <v>0.01</v>
      </c>
    </row>
    <row r="29" spans="1:4" ht="12.75">
      <c r="A29" s="26" t="s">
        <v>43</v>
      </c>
      <c r="C29">
        <v>1.15</v>
      </c>
      <c r="D29">
        <v>0.01</v>
      </c>
    </row>
    <row r="31" ht="12.75">
      <c r="A31" s="27" t="s">
        <v>35</v>
      </c>
    </row>
    <row r="32" ht="12.75">
      <c r="A32" t="s">
        <v>36</v>
      </c>
    </row>
    <row r="33" ht="12.75">
      <c r="A33" t="s">
        <v>37</v>
      </c>
    </row>
    <row r="34" ht="12.75">
      <c r="A34" t="s">
        <v>39</v>
      </c>
    </row>
    <row r="36" ht="12.75">
      <c r="A36" s="28" t="s">
        <v>51</v>
      </c>
    </row>
    <row r="37" ht="12.75">
      <c r="A37" t="s">
        <v>52</v>
      </c>
    </row>
    <row r="38" ht="12.75">
      <c r="A38" t="s">
        <v>53</v>
      </c>
    </row>
    <row r="39" ht="12.75">
      <c r="A39" t="s">
        <v>54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P37" sqref="P37"/>
    </sheetView>
  </sheetViews>
  <sheetFormatPr defaultColWidth="11.00390625" defaultRowHeight="12.75"/>
  <cols>
    <col min="1" max="1" width="21.625" style="0" customWidth="1"/>
    <col min="2" max="7" width="7.75390625" style="0" customWidth="1"/>
    <col min="8" max="8" width="8.625" style="0" customWidth="1"/>
    <col min="9" max="9" width="12.625" style="0" customWidth="1"/>
    <col min="10" max="10" width="11.00390625" style="0" customWidth="1"/>
    <col min="11" max="16" width="7.75390625" style="0" customWidth="1"/>
  </cols>
  <sheetData>
    <row r="1" spans="1:16" ht="12.75">
      <c r="A1" s="1"/>
      <c r="B1" s="57" t="s">
        <v>2</v>
      </c>
      <c r="C1" s="57"/>
      <c r="D1" s="57"/>
      <c r="E1" s="57" t="s">
        <v>2</v>
      </c>
      <c r="F1" s="57"/>
      <c r="G1" s="57"/>
      <c r="H1" s="42"/>
      <c r="I1" s="1"/>
      <c r="J1" s="1"/>
      <c r="K1" s="57" t="s">
        <v>2</v>
      </c>
      <c r="L1" s="57"/>
      <c r="M1" s="57"/>
      <c r="N1" s="57" t="s">
        <v>2</v>
      </c>
      <c r="O1" s="57"/>
      <c r="P1" s="57"/>
    </row>
    <row r="2" spans="1:16" ht="12.75">
      <c r="A2" s="2"/>
      <c r="B2" s="8" t="s">
        <v>0</v>
      </c>
      <c r="C2" s="8" t="s">
        <v>1</v>
      </c>
      <c r="D2" s="17" t="s">
        <v>3</v>
      </c>
      <c r="E2" s="8" t="s">
        <v>0</v>
      </c>
      <c r="F2" s="8" t="s">
        <v>1</v>
      </c>
      <c r="G2" s="9" t="s">
        <v>19</v>
      </c>
      <c r="H2" s="2"/>
      <c r="I2" s="2"/>
      <c r="J2" s="2"/>
      <c r="K2" s="38" t="s">
        <v>0</v>
      </c>
      <c r="L2" s="38" t="s">
        <v>1</v>
      </c>
      <c r="M2" s="17" t="s">
        <v>43</v>
      </c>
      <c r="N2" s="8" t="s">
        <v>0</v>
      </c>
      <c r="O2" s="8" t="s">
        <v>1</v>
      </c>
      <c r="P2" s="9" t="s">
        <v>19</v>
      </c>
    </row>
    <row r="3" spans="1:16" ht="15">
      <c r="A3" s="3" t="s">
        <v>5</v>
      </c>
      <c r="B3" s="1">
        <v>6500</v>
      </c>
      <c r="C3" s="53">
        <v>0.8</v>
      </c>
      <c r="D3" s="18">
        <f>B3*C3</f>
        <v>5200</v>
      </c>
      <c r="E3" s="1">
        <v>3800</v>
      </c>
      <c r="F3" s="1">
        <v>1.75</v>
      </c>
      <c r="G3" s="12">
        <f>E3*F3</f>
        <v>6650</v>
      </c>
      <c r="H3" s="2"/>
      <c r="I3" s="3" t="s">
        <v>5</v>
      </c>
      <c r="J3" s="29"/>
      <c r="K3" s="2">
        <v>8000</v>
      </c>
      <c r="L3" s="54">
        <v>0.95</v>
      </c>
      <c r="M3" s="39">
        <f>K3*L3</f>
        <v>7600</v>
      </c>
      <c r="N3" s="1">
        <v>3800</v>
      </c>
      <c r="O3" s="1">
        <v>1.75</v>
      </c>
      <c r="P3" s="30">
        <f>N3*O3</f>
        <v>6650</v>
      </c>
    </row>
    <row r="4" spans="1:16" ht="12.75">
      <c r="A4" s="3" t="s">
        <v>6</v>
      </c>
      <c r="B4" s="1">
        <v>1</v>
      </c>
      <c r="C4" s="1">
        <v>800</v>
      </c>
      <c r="D4" s="18">
        <f aca="true" t="shared" si="0" ref="D4:D29">B4*C4</f>
        <v>800</v>
      </c>
      <c r="E4" s="1">
        <v>1</v>
      </c>
      <c r="F4" s="1">
        <v>800</v>
      </c>
      <c r="G4" s="12">
        <f aca="true" t="shared" si="1" ref="G4:G29">E4*F4</f>
        <v>800</v>
      </c>
      <c r="H4" s="2"/>
      <c r="I4" s="3" t="s">
        <v>6</v>
      </c>
      <c r="J4" s="29"/>
      <c r="K4" s="2">
        <v>1</v>
      </c>
      <c r="L4" s="2">
        <v>800</v>
      </c>
      <c r="M4" s="39">
        <f aca="true" t="shared" si="2" ref="M4:M29">K4*L4</f>
        <v>800</v>
      </c>
      <c r="N4" s="1">
        <v>1</v>
      </c>
      <c r="O4" s="1">
        <v>800</v>
      </c>
      <c r="P4" s="30">
        <f aca="true" t="shared" si="3" ref="P4:P29">N4*O4</f>
        <v>800</v>
      </c>
    </row>
    <row r="5" spans="1:16" ht="12.75">
      <c r="A5" s="3" t="s">
        <v>61</v>
      </c>
      <c r="B5" s="1">
        <v>500</v>
      </c>
      <c r="C5" s="1">
        <v>0.8</v>
      </c>
      <c r="D5" s="18">
        <f>B5*C5</f>
        <v>400</v>
      </c>
      <c r="E5" s="1"/>
      <c r="F5" s="1"/>
      <c r="G5" s="12"/>
      <c r="H5" s="2"/>
      <c r="I5" s="3"/>
      <c r="J5" s="29"/>
      <c r="K5" s="2"/>
      <c r="L5" s="2"/>
      <c r="M5" s="39"/>
      <c r="N5" s="1"/>
      <c r="O5" s="1"/>
      <c r="P5" s="30"/>
    </row>
    <row r="6" spans="1:16" ht="12.75">
      <c r="A6" s="4" t="s">
        <v>14</v>
      </c>
      <c r="B6" s="5"/>
      <c r="C6" s="5"/>
      <c r="D6" s="19">
        <f>SUM(D3:D5)</f>
        <v>6400</v>
      </c>
      <c r="E6" s="5"/>
      <c r="F6" s="5"/>
      <c r="G6" s="13">
        <f>SUM(G3:G4)</f>
        <v>7450</v>
      </c>
      <c r="H6" s="2"/>
      <c r="I6" s="4" t="s">
        <v>14</v>
      </c>
      <c r="J6" s="31"/>
      <c r="K6" s="5"/>
      <c r="L6" s="5"/>
      <c r="M6" s="40">
        <f>SUM(M3:M4)</f>
        <v>8400</v>
      </c>
      <c r="N6" s="5"/>
      <c r="O6" s="5"/>
      <c r="P6" s="32">
        <f>SUM(P3:P4)</f>
        <v>7450</v>
      </c>
    </row>
    <row r="7" spans="1:16" ht="12.75">
      <c r="A7" s="3"/>
      <c r="B7" s="1"/>
      <c r="C7" s="1"/>
      <c r="D7" s="18"/>
      <c r="E7" s="1"/>
      <c r="F7" s="1"/>
      <c r="G7" s="12"/>
      <c r="H7" s="2"/>
      <c r="I7" s="3"/>
      <c r="J7" s="33"/>
      <c r="K7" s="2"/>
      <c r="L7" s="2"/>
      <c r="M7" s="39"/>
      <c r="N7" s="1"/>
      <c r="O7" s="1"/>
      <c r="P7" s="30"/>
    </row>
    <row r="8" spans="1:16" ht="12.75">
      <c r="A8" s="3" t="s">
        <v>7</v>
      </c>
      <c r="B8" s="1">
        <v>13</v>
      </c>
      <c r="C8" s="1">
        <v>45</v>
      </c>
      <c r="D8" s="18">
        <f t="shared" si="0"/>
        <v>585</v>
      </c>
      <c r="E8" s="1">
        <v>180</v>
      </c>
      <c r="F8" s="1">
        <v>5</v>
      </c>
      <c r="G8" s="12">
        <f t="shared" si="1"/>
        <v>900</v>
      </c>
      <c r="H8" s="2"/>
      <c r="I8" s="3" t="s">
        <v>7</v>
      </c>
      <c r="J8" s="2"/>
      <c r="K8" s="2">
        <v>2.2</v>
      </c>
      <c r="L8" s="2">
        <v>800</v>
      </c>
      <c r="M8" s="39">
        <f t="shared" si="2"/>
        <v>1760.0000000000002</v>
      </c>
      <c r="N8" s="1">
        <v>180</v>
      </c>
      <c r="O8" s="1">
        <v>5</v>
      </c>
      <c r="P8" s="30">
        <f t="shared" si="3"/>
        <v>900</v>
      </c>
    </row>
    <row r="9" spans="1:16" ht="12.75">
      <c r="A9" s="3" t="s">
        <v>16</v>
      </c>
      <c r="B9" s="1"/>
      <c r="C9" s="1"/>
      <c r="D9" s="18">
        <f t="shared" si="0"/>
        <v>0</v>
      </c>
      <c r="E9" s="1">
        <v>10</v>
      </c>
      <c r="F9" s="1">
        <v>30</v>
      </c>
      <c r="G9" s="12">
        <f t="shared" si="1"/>
        <v>300</v>
      </c>
      <c r="H9" s="2"/>
      <c r="I9" s="3" t="s">
        <v>16</v>
      </c>
      <c r="J9" s="2"/>
      <c r="K9" s="2"/>
      <c r="L9" s="2"/>
      <c r="M9" s="39">
        <f t="shared" si="2"/>
        <v>0</v>
      </c>
      <c r="N9" s="1">
        <v>10</v>
      </c>
      <c r="O9" s="1">
        <v>30</v>
      </c>
      <c r="P9" s="30">
        <f t="shared" si="3"/>
        <v>300</v>
      </c>
    </row>
    <row r="10" spans="1:16" ht="12.75">
      <c r="A10" s="3" t="s">
        <v>21</v>
      </c>
      <c r="B10" s="1">
        <v>0.45</v>
      </c>
      <c r="C10" s="1">
        <v>2200</v>
      </c>
      <c r="D10" s="18">
        <f t="shared" si="0"/>
        <v>990</v>
      </c>
      <c r="E10" s="1"/>
      <c r="F10" s="1"/>
      <c r="G10" s="12">
        <f t="shared" si="1"/>
        <v>0</v>
      </c>
      <c r="H10" s="2"/>
      <c r="I10" s="3"/>
      <c r="J10" s="2"/>
      <c r="K10" s="2"/>
      <c r="L10" s="2"/>
      <c r="M10" s="39">
        <f t="shared" si="2"/>
        <v>0</v>
      </c>
      <c r="N10" s="1"/>
      <c r="O10" s="1"/>
      <c r="P10" s="30">
        <f t="shared" si="3"/>
        <v>0</v>
      </c>
    </row>
    <row r="11" spans="1:16" ht="12.75">
      <c r="A11" s="3" t="s">
        <v>8</v>
      </c>
      <c r="B11" s="1">
        <v>0</v>
      </c>
      <c r="C11" s="1">
        <v>1.2</v>
      </c>
      <c r="D11" s="18">
        <f t="shared" si="0"/>
        <v>0</v>
      </c>
      <c r="E11" s="1"/>
      <c r="F11" s="1"/>
      <c r="G11" s="12">
        <f t="shared" si="1"/>
        <v>0</v>
      </c>
      <c r="H11" s="2"/>
      <c r="I11" s="3" t="s">
        <v>8</v>
      </c>
      <c r="J11" s="2"/>
      <c r="K11" s="2">
        <v>0</v>
      </c>
      <c r="L11" s="2">
        <v>1.2</v>
      </c>
      <c r="M11" s="39">
        <f t="shared" si="2"/>
        <v>0</v>
      </c>
      <c r="N11" s="1"/>
      <c r="O11" s="1"/>
      <c r="P11" s="30">
        <f t="shared" si="3"/>
        <v>0</v>
      </c>
    </row>
    <row r="12" spans="1:16" ht="12.75">
      <c r="A12" s="4" t="s">
        <v>4</v>
      </c>
      <c r="B12" s="5"/>
      <c r="C12" s="5"/>
      <c r="D12" s="19">
        <f>SUM(D8:D11)</f>
        <v>1575</v>
      </c>
      <c r="E12" s="5"/>
      <c r="F12" s="5"/>
      <c r="G12" s="13">
        <f>SUM(G8:G11)</f>
        <v>1200</v>
      </c>
      <c r="H12" s="2"/>
      <c r="I12" s="4" t="s">
        <v>4</v>
      </c>
      <c r="J12" s="34"/>
      <c r="K12" s="5"/>
      <c r="L12" s="5"/>
      <c r="M12" s="40">
        <f>SUM(M8:M11)</f>
        <v>1760.0000000000002</v>
      </c>
      <c r="N12" s="5"/>
      <c r="O12" s="5"/>
      <c r="P12" s="32">
        <f>SUM(P8:P11)</f>
        <v>1200</v>
      </c>
    </row>
    <row r="13" spans="1:16" ht="12.75">
      <c r="A13" s="3"/>
      <c r="B13" s="1"/>
      <c r="C13" s="1"/>
      <c r="D13" s="18"/>
      <c r="E13" s="1"/>
      <c r="F13" s="1"/>
      <c r="G13" s="12"/>
      <c r="H13" s="2"/>
      <c r="I13" s="3"/>
      <c r="J13" s="35"/>
      <c r="K13" s="2"/>
      <c r="L13" s="2"/>
      <c r="M13" s="39"/>
      <c r="N13" s="1"/>
      <c r="O13" s="1"/>
      <c r="P13" s="30"/>
    </row>
    <row r="14" spans="1:16" ht="12.75">
      <c r="A14" s="2" t="s">
        <v>9</v>
      </c>
      <c r="B14" s="1">
        <v>0</v>
      </c>
      <c r="C14" s="1">
        <v>250</v>
      </c>
      <c r="D14" s="18">
        <f t="shared" si="0"/>
        <v>0</v>
      </c>
      <c r="E14" s="1">
        <v>1</v>
      </c>
      <c r="F14" s="1">
        <v>545</v>
      </c>
      <c r="G14" s="12">
        <f t="shared" si="1"/>
        <v>545</v>
      </c>
      <c r="H14" s="2"/>
      <c r="I14" s="56" t="s">
        <v>73</v>
      </c>
      <c r="J14" s="2"/>
      <c r="K14" s="2">
        <v>2</v>
      </c>
      <c r="L14" s="2">
        <v>200</v>
      </c>
      <c r="M14" s="39">
        <f t="shared" si="2"/>
        <v>400</v>
      </c>
      <c r="N14" s="1">
        <v>0</v>
      </c>
      <c r="O14" s="1">
        <v>200</v>
      </c>
      <c r="P14" s="30">
        <f t="shared" si="3"/>
        <v>0</v>
      </c>
    </row>
    <row r="15" spans="1:16" ht="12.75">
      <c r="A15" s="2" t="s">
        <v>18</v>
      </c>
      <c r="B15" s="1">
        <v>0</v>
      </c>
      <c r="C15" s="1">
        <v>65</v>
      </c>
      <c r="D15" s="18">
        <f t="shared" si="0"/>
        <v>0</v>
      </c>
      <c r="E15" s="1">
        <v>1</v>
      </c>
      <c r="F15" s="1">
        <v>135</v>
      </c>
      <c r="G15" s="12">
        <f t="shared" si="1"/>
        <v>135</v>
      </c>
      <c r="H15" s="2"/>
      <c r="I15" s="2" t="s">
        <v>10</v>
      </c>
      <c r="J15" s="36"/>
      <c r="K15" s="2">
        <v>40</v>
      </c>
      <c r="L15" s="2">
        <v>22</v>
      </c>
      <c r="M15" s="39">
        <f t="shared" si="2"/>
        <v>880</v>
      </c>
      <c r="N15" s="1">
        <v>25</v>
      </c>
      <c r="O15" s="1">
        <v>22</v>
      </c>
      <c r="P15" s="30">
        <f t="shared" si="3"/>
        <v>550</v>
      </c>
    </row>
    <row r="16" spans="1:16" ht="12.75">
      <c r="A16" s="2" t="s">
        <v>10</v>
      </c>
      <c r="B16" s="1">
        <v>40</v>
      </c>
      <c r="C16" s="1">
        <v>22</v>
      </c>
      <c r="D16" s="18">
        <f t="shared" si="0"/>
        <v>880</v>
      </c>
      <c r="E16" s="1">
        <v>25</v>
      </c>
      <c r="F16" s="1">
        <v>22</v>
      </c>
      <c r="G16" s="12">
        <f t="shared" si="1"/>
        <v>550</v>
      </c>
      <c r="H16" s="2"/>
      <c r="I16" s="2" t="s">
        <v>9</v>
      </c>
      <c r="J16" s="2"/>
      <c r="K16" s="2">
        <v>1</v>
      </c>
      <c r="L16" s="2">
        <v>500</v>
      </c>
      <c r="M16" s="39">
        <f t="shared" si="2"/>
        <v>500</v>
      </c>
      <c r="N16" s="1">
        <v>1</v>
      </c>
      <c r="O16" s="1">
        <v>500</v>
      </c>
      <c r="P16" s="30">
        <f t="shared" si="3"/>
        <v>500</v>
      </c>
    </row>
    <row r="17" spans="1:16" ht="12.75">
      <c r="A17" s="2"/>
      <c r="B17" s="1"/>
      <c r="C17" s="1"/>
      <c r="D17" s="18">
        <f t="shared" si="0"/>
        <v>0</v>
      </c>
      <c r="E17" s="1"/>
      <c r="F17" s="1"/>
      <c r="G17" s="12">
        <f t="shared" si="1"/>
        <v>0</v>
      </c>
      <c r="H17" s="2"/>
      <c r="I17" s="2"/>
      <c r="J17" s="1"/>
      <c r="K17" s="2"/>
      <c r="L17" s="2"/>
      <c r="M17" s="39">
        <f t="shared" si="2"/>
        <v>0</v>
      </c>
      <c r="N17" s="1"/>
      <c r="O17" s="1"/>
      <c r="P17" s="30">
        <f t="shared" si="3"/>
        <v>0</v>
      </c>
    </row>
    <row r="18" spans="1:16" ht="12.75">
      <c r="A18" s="2"/>
      <c r="B18" s="1"/>
      <c r="C18" s="1"/>
      <c r="D18" s="18">
        <f t="shared" si="0"/>
        <v>0</v>
      </c>
      <c r="E18" s="1"/>
      <c r="F18" s="1"/>
      <c r="G18" s="12">
        <f t="shared" si="1"/>
        <v>0</v>
      </c>
      <c r="H18" s="2"/>
      <c r="I18" s="3" t="s">
        <v>17</v>
      </c>
      <c r="K18" s="3">
        <v>1</v>
      </c>
      <c r="L18" s="3">
        <v>300</v>
      </c>
      <c r="M18" s="39">
        <f t="shared" si="2"/>
        <v>300</v>
      </c>
      <c r="N18" s="1">
        <v>1</v>
      </c>
      <c r="O18" s="3">
        <v>250</v>
      </c>
      <c r="P18" s="30">
        <f t="shared" si="3"/>
        <v>250</v>
      </c>
    </row>
    <row r="19" spans="1:16" ht="12.75">
      <c r="A19" s="2" t="s">
        <v>17</v>
      </c>
      <c r="B19" s="1">
        <v>0.5</v>
      </c>
      <c r="C19" s="1">
        <v>125</v>
      </c>
      <c r="D19" s="18">
        <f t="shared" si="0"/>
        <v>62.5</v>
      </c>
      <c r="E19" s="1">
        <v>1</v>
      </c>
      <c r="F19" s="1">
        <v>250</v>
      </c>
      <c r="G19" s="12">
        <f t="shared" si="1"/>
        <v>250</v>
      </c>
      <c r="H19" s="2"/>
      <c r="I19" s="2" t="s">
        <v>18</v>
      </c>
      <c r="J19" s="1"/>
      <c r="K19" s="3">
        <v>1</v>
      </c>
      <c r="L19" s="3">
        <v>135</v>
      </c>
      <c r="M19" s="39">
        <f t="shared" si="2"/>
        <v>135</v>
      </c>
      <c r="N19" s="1">
        <v>1</v>
      </c>
      <c r="O19" s="1">
        <v>135</v>
      </c>
      <c r="P19" s="30">
        <f t="shared" si="3"/>
        <v>135</v>
      </c>
    </row>
    <row r="20" spans="1:16" ht="12.75">
      <c r="A20" s="2" t="s">
        <v>11</v>
      </c>
      <c r="B20" s="1">
        <v>1</v>
      </c>
      <c r="C20" s="1">
        <v>85</v>
      </c>
      <c r="D20" s="18">
        <f t="shared" si="0"/>
        <v>85</v>
      </c>
      <c r="E20" s="1">
        <v>1</v>
      </c>
      <c r="F20" s="1">
        <v>120</v>
      </c>
      <c r="G20" s="12">
        <f t="shared" si="1"/>
        <v>120</v>
      </c>
      <c r="H20" s="2"/>
      <c r="I20" s="2" t="s">
        <v>11</v>
      </c>
      <c r="J20" s="1"/>
      <c r="K20" s="2"/>
      <c r="L20" s="2"/>
      <c r="M20" s="39">
        <f t="shared" si="2"/>
        <v>0</v>
      </c>
      <c r="N20" s="1">
        <v>1</v>
      </c>
      <c r="O20" s="1">
        <v>120</v>
      </c>
      <c r="P20" s="30">
        <f t="shared" si="3"/>
        <v>120</v>
      </c>
    </row>
    <row r="21" spans="1:16" ht="12.75">
      <c r="A21" s="2"/>
      <c r="B21" s="1"/>
      <c r="C21" s="1"/>
      <c r="D21" s="18">
        <f t="shared" si="0"/>
        <v>0</v>
      </c>
      <c r="E21" s="1"/>
      <c r="F21" s="1"/>
      <c r="G21" s="12">
        <f t="shared" si="1"/>
        <v>0</v>
      </c>
      <c r="H21" s="2"/>
      <c r="M21" s="39">
        <f t="shared" si="2"/>
        <v>0</v>
      </c>
      <c r="P21" s="30">
        <f t="shared" si="3"/>
        <v>0</v>
      </c>
    </row>
    <row r="22" spans="1:16" ht="12.75">
      <c r="A22" s="2"/>
      <c r="B22" s="1"/>
      <c r="C22" s="1"/>
      <c r="D22" s="18">
        <f t="shared" si="0"/>
        <v>0</v>
      </c>
      <c r="E22" s="1"/>
      <c r="F22" s="1"/>
      <c r="G22" s="12">
        <f t="shared" si="1"/>
        <v>0</v>
      </c>
      <c r="H22" s="2"/>
      <c r="I22" s="2" t="s">
        <v>55</v>
      </c>
      <c r="J22" s="1"/>
      <c r="K22" s="2">
        <v>2</v>
      </c>
      <c r="L22" s="2">
        <v>300</v>
      </c>
      <c r="M22" s="39">
        <f t="shared" si="2"/>
        <v>600</v>
      </c>
      <c r="N22" s="1">
        <v>0</v>
      </c>
      <c r="O22" s="1">
        <v>300</v>
      </c>
      <c r="P22" s="30">
        <f t="shared" si="3"/>
        <v>0</v>
      </c>
    </row>
    <row r="23" spans="1:16" ht="12.75">
      <c r="A23" s="2" t="s">
        <v>22</v>
      </c>
      <c r="B23" s="1">
        <v>2</v>
      </c>
      <c r="C23" s="1">
        <v>150</v>
      </c>
      <c r="D23" s="18">
        <f t="shared" si="0"/>
        <v>300</v>
      </c>
      <c r="E23" s="1">
        <v>1</v>
      </c>
      <c r="F23" s="1">
        <v>150</v>
      </c>
      <c r="G23" s="12">
        <f t="shared" si="1"/>
        <v>150</v>
      </c>
      <c r="H23" s="2"/>
      <c r="I23" s="2" t="s">
        <v>56</v>
      </c>
      <c r="J23" s="1"/>
      <c r="K23" s="2">
        <v>1</v>
      </c>
      <c r="L23" s="2">
        <v>300</v>
      </c>
      <c r="M23" s="39">
        <f t="shared" si="2"/>
        <v>300</v>
      </c>
      <c r="N23" s="1"/>
      <c r="O23" s="1"/>
      <c r="P23" s="30">
        <f t="shared" si="3"/>
        <v>0</v>
      </c>
    </row>
    <row r="24" spans="1:16" ht="12.75">
      <c r="A24" s="2"/>
      <c r="B24" s="1"/>
      <c r="C24" s="1"/>
      <c r="D24" s="18">
        <f t="shared" si="0"/>
        <v>0</v>
      </c>
      <c r="E24" s="1"/>
      <c r="F24" s="1"/>
      <c r="G24" s="12">
        <f t="shared" si="1"/>
        <v>0</v>
      </c>
      <c r="H24" s="2"/>
      <c r="I24" s="2" t="s">
        <v>57</v>
      </c>
      <c r="J24" s="1"/>
      <c r="K24" s="2">
        <v>0</v>
      </c>
      <c r="L24" s="2">
        <v>1300</v>
      </c>
      <c r="M24" s="39">
        <f t="shared" si="2"/>
        <v>0</v>
      </c>
      <c r="N24" s="1"/>
      <c r="O24" s="1"/>
      <c r="P24" s="30">
        <f t="shared" si="3"/>
        <v>0</v>
      </c>
    </row>
    <row r="25" spans="1:16" ht="12.75">
      <c r="A25" s="3" t="s">
        <v>20</v>
      </c>
      <c r="B25" s="1"/>
      <c r="C25" s="1"/>
      <c r="D25" s="18">
        <f t="shared" si="0"/>
        <v>0</v>
      </c>
      <c r="E25" s="1">
        <v>1</v>
      </c>
      <c r="F25" s="1">
        <v>1000</v>
      </c>
      <c r="G25" s="12">
        <f t="shared" si="1"/>
        <v>1000</v>
      </c>
      <c r="H25" s="2"/>
      <c r="I25" s="2"/>
      <c r="J25" s="21"/>
      <c r="K25" s="2"/>
      <c r="L25" s="2"/>
      <c r="M25" s="39">
        <f t="shared" si="2"/>
        <v>0</v>
      </c>
      <c r="N25" s="1"/>
      <c r="O25" s="1"/>
      <c r="P25" s="30">
        <f t="shared" si="3"/>
        <v>0</v>
      </c>
    </row>
    <row r="26" spans="1:16" ht="12.75">
      <c r="A26" s="2"/>
      <c r="B26" s="1"/>
      <c r="C26" s="1"/>
      <c r="D26" s="18">
        <f t="shared" si="0"/>
        <v>0</v>
      </c>
      <c r="E26" s="1"/>
      <c r="F26" s="1"/>
      <c r="G26" s="12">
        <f t="shared" si="1"/>
        <v>0</v>
      </c>
      <c r="H26" s="2"/>
      <c r="I26" s="3" t="s">
        <v>22</v>
      </c>
      <c r="J26" s="21"/>
      <c r="K26" s="2">
        <v>0</v>
      </c>
      <c r="L26" s="2">
        <v>150</v>
      </c>
      <c r="M26" s="39">
        <f t="shared" si="2"/>
        <v>0</v>
      </c>
      <c r="N26" s="1">
        <v>1</v>
      </c>
      <c r="O26" s="1">
        <v>150</v>
      </c>
      <c r="P26" s="30">
        <f t="shared" si="3"/>
        <v>150</v>
      </c>
    </row>
    <row r="27" spans="1:16" ht="12.75">
      <c r="A27" s="2" t="s">
        <v>12</v>
      </c>
      <c r="B27" s="1">
        <v>0</v>
      </c>
      <c r="C27" s="1">
        <v>300</v>
      </c>
      <c r="D27" s="18">
        <f t="shared" si="0"/>
        <v>0</v>
      </c>
      <c r="E27" s="1"/>
      <c r="F27" s="1"/>
      <c r="G27" s="12">
        <f t="shared" si="1"/>
        <v>0</v>
      </c>
      <c r="H27" s="2"/>
      <c r="M27" s="39">
        <f t="shared" si="2"/>
        <v>0</v>
      </c>
      <c r="P27" s="30">
        <f t="shared" si="3"/>
        <v>0</v>
      </c>
    </row>
    <row r="28" spans="1:16" ht="12.75">
      <c r="A28" s="2" t="s">
        <v>24</v>
      </c>
      <c r="B28" s="1">
        <v>0</v>
      </c>
      <c r="C28" s="1">
        <v>100</v>
      </c>
      <c r="D28" s="18">
        <f t="shared" si="0"/>
        <v>0</v>
      </c>
      <c r="E28" s="1"/>
      <c r="F28" s="1"/>
      <c r="G28" s="12">
        <f t="shared" si="1"/>
        <v>0</v>
      </c>
      <c r="H28" s="2"/>
      <c r="I28" s="2" t="s">
        <v>20</v>
      </c>
      <c r="J28" s="2"/>
      <c r="K28" s="2"/>
      <c r="L28" s="2"/>
      <c r="M28" s="39">
        <f t="shared" si="2"/>
        <v>0</v>
      </c>
      <c r="N28" s="1">
        <v>1</v>
      </c>
      <c r="O28" s="1">
        <v>1000</v>
      </c>
      <c r="P28" s="30">
        <f t="shared" si="3"/>
        <v>1000</v>
      </c>
    </row>
    <row r="29" spans="1:16" ht="12.75">
      <c r="A29" s="2" t="s">
        <v>25</v>
      </c>
      <c r="B29" s="1">
        <v>0</v>
      </c>
      <c r="C29" s="1">
        <v>350</v>
      </c>
      <c r="D29" s="18">
        <f t="shared" si="0"/>
        <v>0</v>
      </c>
      <c r="E29" s="1"/>
      <c r="F29" s="1"/>
      <c r="G29" s="12">
        <f t="shared" si="1"/>
        <v>0</v>
      </c>
      <c r="H29" s="2"/>
      <c r="I29" s="2"/>
      <c r="J29" s="2"/>
      <c r="K29" s="2"/>
      <c r="L29" s="2"/>
      <c r="M29" s="39">
        <f t="shared" si="2"/>
        <v>0</v>
      </c>
      <c r="N29" s="1"/>
      <c r="O29" s="1"/>
      <c r="P29" s="30">
        <f t="shared" si="3"/>
        <v>0</v>
      </c>
    </row>
    <row r="30" spans="1:16" ht="12.75">
      <c r="A30" s="4" t="s">
        <v>13</v>
      </c>
      <c r="B30" s="5"/>
      <c r="C30" s="5"/>
      <c r="D30" s="19">
        <f>SUM(D14:D29)</f>
        <v>1327.5</v>
      </c>
      <c r="E30" s="5"/>
      <c r="F30" s="5"/>
      <c r="G30" s="13">
        <f>SUM(G14:G29)</f>
        <v>2750</v>
      </c>
      <c r="H30" s="2"/>
      <c r="I30" s="4" t="s">
        <v>13</v>
      </c>
      <c r="J30" s="5"/>
      <c r="K30" s="5"/>
      <c r="L30" s="5"/>
      <c r="M30" s="40">
        <f>SUM(M14:M29)</f>
        <v>3115</v>
      </c>
      <c r="N30" s="5"/>
      <c r="O30" s="5"/>
      <c r="P30" s="32">
        <f>SUM(P14:P29)</f>
        <v>2705</v>
      </c>
    </row>
    <row r="31" spans="1:16" ht="12.75">
      <c r="A31" s="1"/>
      <c r="B31" s="1"/>
      <c r="C31" s="1"/>
      <c r="D31" s="18"/>
      <c r="E31" s="1"/>
      <c r="F31" s="1"/>
      <c r="G31" s="12"/>
      <c r="H31" s="16"/>
      <c r="I31" s="1"/>
      <c r="J31" s="1"/>
      <c r="K31" s="2"/>
      <c r="L31" s="2"/>
      <c r="M31" s="39"/>
      <c r="N31" s="1"/>
      <c r="O31" s="1"/>
      <c r="P31" s="30"/>
    </row>
    <row r="32" spans="1:16" ht="13.5" thickBot="1">
      <c r="A32" s="6" t="s">
        <v>15</v>
      </c>
      <c r="B32" s="7"/>
      <c r="C32" s="7"/>
      <c r="D32" s="20">
        <f>D6-(D12+D30)</f>
        <v>3497.5</v>
      </c>
      <c r="E32" s="7"/>
      <c r="F32" s="7"/>
      <c r="G32" s="14">
        <f>G6-(G12+G30)</f>
        <v>3500</v>
      </c>
      <c r="H32" s="16"/>
      <c r="I32" s="6" t="s">
        <v>15</v>
      </c>
      <c r="J32" s="7"/>
      <c r="K32" s="7"/>
      <c r="L32" s="7"/>
      <c r="M32" s="41">
        <f>M6-(M12+M30)</f>
        <v>3525</v>
      </c>
      <c r="N32" s="7"/>
      <c r="O32" s="7"/>
      <c r="P32" s="37">
        <f>P6-(P12+P30)</f>
        <v>3545</v>
      </c>
    </row>
    <row r="33" spans="1:16" ht="13.5" thickTop="1">
      <c r="A33" s="3"/>
      <c r="B33" s="1"/>
      <c r="C33" s="1"/>
      <c r="D33" s="11"/>
      <c r="E33" s="1"/>
      <c r="F33" s="1"/>
      <c r="G33" s="10" t="s">
        <v>23</v>
      </c>
      <c r="H33" s="2"/>
      <c r="I33" s="2"/>
      <c r="J33" s="2"/>
      <c r="K33" s="2"/>
      <c r="L33" s="2"/>
      <c r="M33" s="3"/>
      <c r="N33" s="1"/>
      <c r="O33" s="1"/>
      <c r="P33" s="10" t="s">
        <v>23</v>
      </c>
    </row>
    <row r="34" spans="1:16" ht="12.75">
      <c r="A34" s="2"/>
      <c r="B34" s="1"/>
      <c r="C34" s="1"/>
      <c r="D34" s="1"/>
      <c r="E34" s="1"/>
      <c r="F34" s="1"/>
      <c r="G34" s="15">
        <f>100-G32/D32*100</f>
        <v>-0.07147962830593713</v>
      </c>
      <c r="H34" s="1"/>
      <c r="P34" s="15">
        <f>100-P32/M32*100</f>
        <v>-0.5673758865248288</v>
      </c>
    </row>
    <row r="35" spans="1:16" ht="12.75">
      <c r="A35" s="3"/>
      <c r="B35" s="1"/>
      <c r="C35" s="1"/>
      <c r="D35" s="1"/>
      <c r="E35" s="1"/>
      <c r="F35" s="1"/>
      <c r="G35" s="1" t="s">
        <v>58</v>
      </c>
      <c r="H35" s="1"/>
      <c r="P35" s="1" t="s">
        <v>58</v>
      </c>
    </row>
    <row r="36" spans="1:16" ht="12.75">
      <c r="A36" s="3"/>
      <c r="B36" s="1"/>
      <c r="C36" s="1"/>
      <c r="D36" s="1"/>
      <c r="E36" s="1"/>
      <c r="F36" s="1"/>
      <c r="G36" s="15">
        <f>C3/F3</f>
        <v>0.4571428571428572</v>
      </c>
      <c r="H36" s="1"/>
      <c r="P36" s="15">
        <f>L3/O3</f>
        <v>0.5428571428571428</v>
      </c>
    </row>
    <row r="37" spans="1:16" ht="12.75">
      <c r="A37" s="3"/>
      <c r="B37" s="1"/>
      <c r="C37" s="1"/>
      <c r="G37" s="43" t="s">
        <v>59</v>
      </c>
      <c r="H37" s="1"/>
      <c r="P37" s="43" t="s">
        <v>59</v>
      </c>
    </row>
    <row r="38" spans="1:16" ht="12.75">
      <c r="A38" s="16"/>
      <c r="D38" s="1"/>
      <c r="E38" s="1"/>
      <c r="F38" s="1"/>
      <c r="G38" s="15">
        <v>0.45</v>
      </c>
      <c r="H38" s="1"/>
      <c r="P38" s="15">
        <v>0.4</v>
      </c>
    </row>
    <row r="39" spans="1:8" ht="12.75">
      <c r="A39" s="16"/>
      <c r="H39" s="1"/>
    </row>
    <row r="40" ht="12.75">
      <c r="A40" s="55" t="s">
        <v>62</v>
      </c>
    </row>
    <row r="41" ht="12.75">
      <c r="A41" s="55" t="s">
        <v>63</v>
      </c>
    </row>
    <row r="42" ht="12.75">
      <c r="A42" s="55" t="s">
        <v>64</v>
      </c>
    </row>
    <row r="43" ht="12.75">
      <c r="A43" s="16"/>
    </row>
  </sheetData>
  <sheetProtection/>
  <mergeCells count="4">
    <mergeCell ref="N1:P1"/>
    <mergeCell ref="B1:D1"/>
    <mergeCell ref="E1:G1"/>
    <mergeCell ref="K1:M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0" sqref="A30"/>
    </sheetView>
  </sheetViews>
  <sheetFormatPr defaultColWidth="11.00390625" defaultRowHeight="12.75"/>
  <sheetData>
    <row r="1" ht="12.75">
      <c r="A1" s="49" t="s">
        <v>67</v>
      </c>
    </row>
    <row r="2" spans="1:6" ht="12.75">
      <c r="A2" s="49" t="s">
        <v>65</v>
      </c>
      <c r="B2">
        <v>60</v>
      </c>
      <c r="C2">
        <v>100</v>
      </c>
      <c r="D2">
        <v>140</v>
      </c>
      <c r="E2">
        <v>180</v>
      </c>
      <c r="F2">
        <v>220</v>
      </c>
    </row>
    <row r="3" spans="1:6" ht="12.75">
      <c r="A3" s="49" t="s">
        <v>68</v>
      </c>
      <c r="B3">
        <f>(B2*Prisrelation!G36)/100</f>
        <v>0.2742857142857143</v>
      </c>
      <c r="C3">
        <f>(C2*Prisrelation!G36)/100</f>
        <v>0.45714285714285713</v>
      </c>
      <c r="D3">
        <f>(D2*Prisrelation!G36)/100</f>
        <v>0.64</v>
      </c>
      <c r="E3">
        <f>(E2*Prisrelation!G36)/100</f>
        <v>0.822857142857143</v>
      </c>
      <c r="F3">
        <f>(F2*Prisrelation!G36)/100</f>
        <v>1.0057142857142858</v>
      </c>
    </row>
    <row r="4" spans="1:6" ht="12.75">
      <c r="A4" s="49" t="s">
        <v>66</v>
      </c>
      <c r="B4">
        <f>(B2*Prisrelation!P36)/100</f>
        <v>0.3257142857142857</v>
      </c>
      <c r="C4">
        <f>(C2*Prisrelation!P36)/100</f>
        <v>0.5428571428571428</v>
      </c>
      <c r="D4">
        <f>(D2*Prisrelation!P36)/100</f>
        <v>0.76</v>
      </c>
      <c r="E4">
        <f>(E2*Prisrelation!P36)/100</f>
        <v>0.9771428571428571</v>
      </c>
      <c r="F4">
        <f>(F2*Prisrelation!P36)/100</f>
        <v>1.1942857142857142</v>
      </c>
    </row>
    <row r="29" ht="12.75">
      <c r="A29" s="49" t="s">
        <v>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Kristensen</dc:creator>
  <cp:keywords/>
  <dc:description/>
  <cp:lastModifiedBy>Bjarne Hansen</cp:lastModifiedBy>
  <cp:lastPrinted>2010-10-20T07:21:41Z</cp:lastPrinted>
  <dcterms:created xsi:type="dcterms:W3CDTF">2005-02-23T20:24:46Z</dcterms:created>
  <dcterms:modified xsi:type="dcterms:W3CDTF">2015-11-17T12:01:40Z</dcterms:modified>
  <cp:category/>
  <cp:version/>
  <cp:contentType/>
  <cp:contentStatus/>
</cp:coreProperties>
</file>